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C:\Users\Виктор\Desktop\Сметы с 01.01.2026 по 30.04.2026\Сметы с 01.01.2026 по 30.04.2026\"/>
    </mc:Choice>
  </mc:AlternateContent>
  <xr:revisionPtr revIDLastSave="0" documentId="13_ncr:1_{D4F34201-5CCB-464B-BBBC-BC657BAC2223}" xr6:coauthVersionLast="47" xr6:coauthVersionMax="47" xr10:uidLastSave="{00000000-0000-0000-0000-000000000000}"/>
  <bookViews>
    <workbookView xWindow="-120" yWindow="-120" windowWidth="38640" windowHeight="21120" xr2:uid="{00000000-000D-0000-FFFF-FFFF00000000}"/>
  </bookViews>
  <sheets>
    <sheet name="Смета СН-2012 по гл. 1-5" sheetId="7" r:id="rId1"/>
    <sheet name="Акт КС-2 СН-2012 по гл. 1-" sheetId="8" r:id="rId2"/>
    <sheet name="Source" sheetId="1" r:id="rId3"/>
    <sheet name="SourceObSm" sheetId="2" r:id="rId4"/>
    <sheet name="SmtRes" sheetId="3" r:id="rId5"/>
    <sheet name="EtalonRes" sheetId="4" r:id="rId6"/>
    <sheet name="SrcPoprs" sheetId="5" r:id="rId7"/>
    <sheet name="SrcKA" sheetId="6" r:id="rId8"/>
  </sheets>
  <definedNames>
    <definedName name="_xlnm.Print_Titles" localSheetId="1">'Акт КС-2 СН-2012 по гл. 1-'!$36:$36</definedName>
    <definedName name="_xlnm.Print_Titles" localSheetId="0">'Смета СН-2012 по гл. 1-5'!$30:$30</definedName>
    <definedName name="_xlnm.Print_Area" localSheetId="1">'Акт КС-2 СН-2012 по гл. 1-'!$A$1:$L$576</definedName>
    <definedName name="_xlnm.Print_Area" localSheetId="0">'Смета СН-2012 по гл. 1-5'!$A$1:$K$574</definedName>
  </definedNames>
  <calcPr calcId="191029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791" i="1" l="1"/>
  <c r="D572" i="8"/>
  <c r="D571" i="8"/>
  <c r="D570" i="8"/>
  <c r="I557" i="8"/>
  <c r="H557" i="8"/>
  <c r="F557" i="8"/>
  <c r="F556" i="8"/>
  <c r="F555" i="8"/>
  <c r="J554" i="8"/>
  <c r="I554" i="8"/>
  <c r="H554" i="8"/>
  <c r="G554" i="8"/>
  <c r="E552" i="8"/>
  <c r="D552" i="8"/>
  <c r="C552" i="8"/>
  <c r="I550" i="8"/>
  <c r="H550" i="8"/>
  <c r="F550" i="8"/>
  <c r="F549" i="8"/>
  <c r="F548" i="8"/>
  <c r="J547" i="8"/>
  <c r="I547" i="8"/>
  <c r="H547" i="8"/>
  <c r="G547" i="8"/>
  <c r="J546" i="8"/>
  <c r="I546" i="8"/>
  <c r="H546" i="8"/>
  <c r="G546" i="8"/>
  <c r="E544" i="8"/>
  <c r="D544" i="8"/>
  <c r="C544" i="8"/>
  <c r="I542" i="8"/>
  <c r="H542" i="8"/>
  <c r="F542" i="8"/>
  <c r="F541" i="8"/>
  <c r="F540" i="8"/>
  <c r="J539" i="8"/>
  <c r="I539" i="8"/>
  <c r="H539" i="8"/>
  <c r="G539" i="8"/>
  <c r="J538" i="8"/>
  <c r="I538" i="8"/>
  <c r="H538" i="8"/>
  <c r="G538" i="8"/>
  <c r="E536" i="8"/>
  <c r="D536" i="8"/>
  <c r="C536" i="8"/>
  <c r="I534" i="8"/>
  <c r="H534" i="8"/>
  <c r="F534" i="8"/>
  <c r="F533" i="8"/>
  <c r="F532" i="8"/>
  <c r="J531" i="8"/>
  <c r="I531" i="8"/>
  <c r="H531" i="8"/>
  <c r="G531" i="8"/>
  <c r="E529" i="8"/>
  <c r="D529" i="8"/>
  <c r="C529" i="8"/>
  <c r="I527" i="8"/>
  <c r="H527" i="8"/>
  <c r="F527" i="8"/>
  <c r="F526" i="8"/>
  <c r="F525" i="8"/>
  <c r="J524" i="8"/>
  <c r="I524" i="8"/>
  <c r="H524" i="8"/>
  <c r="G524" i="8"/>
  <c r="J523" i="8"/>
  <c r="I523" i="8"/>
  <c r="H523" i="8"/>
  <c r="G523" i="8"/>
  <c r="E521" i="8"/>
  <c r="D521" i="8"/>
  <c r="C521" i="8"/>
  <c r="I519" i="8"/>
  <c r="H519" i="8"/>
  <c r="F519" i="8"/>
  <c r="F518" i="8"/>
  <c r="F517" i="8"/>
  <c r="J516" i="8"/>
  <c r="I516" i="8"/>
  <c r="H516" i="8"/>
  <c r="G516" i="8"/>
  <c r="J515" i="8"/>
  <c r="I515" i="8"/>
  <c r="H515" i="8"/>
  <c r="G515" i="8"/>
  <c r="E513" i="8"/>
  <c r="D513" i="8"/>
  <c r="C513" i="8"/>
  <c r="I511" i="8"/>
  <c r="H511" i="8"/>
  <c r="F511" i="8"/>
  <c r="F510" i="8"/>
  <c r="F509" i="8"/>
  <c r="J508" i="8"/>
  <c r="I508" i="8"/>
  <c r="H508" i="8"/>
  <c r="G508" i="8"/>
  <c r="J507" i="8"/>
  <c r="I507" i="8"/>
  <c r="H507" i="8"/>
  <c r="G507" i="8"/>
  <c r="E505" i="8"/>
  <c r="D505" i="8"/>
  <c r="C505" i="8"/>
  <c r="I503" i="8"/>
  <c r="H503" i="8"/>
  <c r="F503" i="8"/>
  <c r="F502" i="8"/>
  <c r="F501" i="8"/>
  <c r="J500" i="8"/>
  <c r="I500" i="8"/>
  <c r="H500" i="8"/>
  <c r="G500" i="8"/>
  <c r="J499" i="8"/>
  <c r="I499" i="8"/>
  <c r="H499" i="8"/>
  <c r="G499" i="8"/>
  <c r="E497" i="8"/>
  <c r="D497" i="8"/>
  <c r="C497" i="8"/>
  <c r="I495" i="8"/>
  <c r="H495" i="8"/>
  <c r="F495" i="8"/>
  <c r="F494" i="8"/>
  <c r="F493" i="8"/>
  <c r="J492" i="8"/>
  <c r="I492" i="8"/>
  <c r="H492" i="8"/>
  <c r="G492" i="8"/>
  <c r="J491" i="8"/>
  <c r="I491" i="8"/>
  <c r="H491" i="8"/>
  <c r="G491" i="8"/>
  <c r="E489" i="8"/>
  <c r="D489" i="8"/>
  <c r="C489" i="8"/>
  <c r="I487" i="8"/>
  <c r="H487" i="8"/>
  <c r="F487" i="8"/>
  <c r="F486" i="8"/>
  <c r="F485" i="8"/>
  <c r="J484" i="8"/>
  <c r="I484" i="8"/>
  <c r="H484" i="8"/>
  <c r="G484" i="8"/>
  <c r="J483" i="8"/>
  <c r="I483" i="8"/>
  <c r="H483" i="8"/>
  <c r="G483" i="8"/>
  <c r="E481" i="8"/>
  <c r="D481" i="8"/>
  <c r="C481" i="8"/>
  <c r="I479" i="8"/>
  <c r="H479" i="8"/>
  <c r="F479" i="8"/>
  <c r="F478" i="8"/>
  <c r="F477" i="8"/>
  <c r="J476" i="8"/>
  <c r="I476" i="8"/>
  <c r="H476" i="8"/>
  <c r="G476" i="8"/>
  <c r="J475" i="8"/>
  <c r="I475" i="8"/>
  <c r="H475" i="8"/>
  <c r="G475" i="8"/>
  <c r="E473" i="8"/>
  <c r="D473" i="8"/>
  <c r="C473" i="8"/>
  <c r="I471" i="8"/>
  <c r="H471" i="8"/>
  <c r="F471" i="8"/>
  <c r="F470" i="8"/>
  <c r="F469" i="8"/>
  <c r="J468" i="8"/>
  <c r="I468" i="8"/>
  <c r="H468" i="8"/>
  <c r="G468" i="8"/>
  <c r="J467" i="8"/>
  <c r="I467" i="8"/>
  <c r="H467" i="8"/>
  <c r="G467" i="8"/>
  <c r="E465" i="8"/>
  <c r="D465" i="8"/>
  <c r="C465" i="8"/>
  <c r="A464" i="8"/>
  <c r="I458" i="8"/>
  <c r="H458" i="8"/>
  <c r="F458" i="8"/>
  <c r="F457" i="8"/>
  <c r="F456" i="8"/>
  <c r="J455" i="8"/>
  <c r="I455" i="8"/>
  <c r="H455" i="8"/>
  <c r="G455" i="8"/>
  <c r="J454" i="8"/>
  <c r="I454" i="8"/>
  <c r="H454" i="8"/>
  <c r="G454" i="8"/>
  <c r="F453" i="8"/>
  <c r="E453" i="8"/>
  <c r="D453" i="8"/>
  <c r="C453" i="8"/>
  <c r="I451" i="8"/>
  <c r="H451" i="8"/>
  <c r="F451" i="8"/>
  <c r="F450" i="8"/>
  <c r="F449" i="8"/>
  <c r="J448" i="8"/>
  <c r="I448" i="8"/>
  <c r="H448" i="8"/>
  <c r="G448" i="8"/>
  <c r="J447" i="8"/>
  <c r="I447" i="8"/>
  <c r="H447" i="8"/>
  <c r="G447" i="8"/>
  <c r="F446" i="8"/>
  <c r="E446" i="8"/>
  <c r="D446" i="8"/>
  <c r="C446" i="8"/>
  <c r="I444" i="8"/>
  <c r="H444" i="8"/>
  <c r="F444" i="8"/>
  <c r="F443" i="8"/>
  <c r="F442" i="8"/>
  <c r="J441" i="8"/>
  <c r="I441" i="8"/>
  <c r="H441" i="8"/>
  <c r="G441" i="8"/>
  <c r="J440" i="8"/>
  <c r="I440" i="8"/>
  <c r="H440" i="8"/>
  <c r="G440" i="8"/>
  <c r="F439" i="8"/>
  <c r="E439" i="8"/>
  <c r="D439" i="8"/>
  <c r="C439" i="8"/>
  <c r="I437" i="8"/>
  <c r="H437" i="8"/>
  <c r="F437" i="8"/>
  <c r="F436" i="8"/>
  <c r="F435" i="8"/>
  <c r="J434" i="8"/>
  <c r="I434" i="8"/>
  <c r="H434" i="8"/>
  <c r="G434" i="8"/>
  <c r="J433" i="8"/>
  <c r="I433" i="8"/>
  <c r="H433" i="8"/>
  <c r="G433" i="8"/>
  <c r="E431" i="8"/>
  <c r="D431" i="8"/>
  <c r="C431" i="8"/>
  <c r="I429" i="8"/>
  <c r="H429" i="8"/>
  <c r="F429" i="8"/>
  <c r="F428" i="8"/>
  <c r="F427" i="8"/>
  <c r="F426" i="8"/>
  <c r="J425" i="8"/>
  <c r="I425" i="8"/>
  <c r="H425" i="8"/>
  <c r="G425" i="8"/>
  <c r="J424" i="8"/>
  <c r="I424" i="8"/>
  <c r="H424" i="8"/>
  <c r="G424" i="8"/>
  <c r="J423" i="8"/>
  <c r="I423" i="8"/>
  <c r="H423" i="8"/>
  <c r="G423" i="8"/>
  <c r="J422" i="8"/>
  <c r="I422" i="8"/>
  <c r="H422" i="8"/>
  <c r="G422" i="8"/>
  <c r="E420" i="8"/>
  <c r="D420" i="8"/>
  <c r="C420" i="8"/>
  <c r="A419" i="8"/>
  <c r="I413" i="8"/>
  <c r="H413" i="8"/>
  <c r="F413" i="8"/>
  <c r="F412" i="8"/>
  <c r="F411" i="8"/>
  <c r="F410" i="8"/>
  <c r="J409" i="8"/>
  <c r="I409" i="8"/>
  <c r="H409" i="8"/>
  <c r="G409" i="8"/>
  <c r="J408" i="8"/>
  <c r="I408" i="8"/>
  <c r="H408" i="8"/>
  <c r="G408" i="8"/>
  <c r="J407" i="8"/>
  <c r="I407" i="8"/>
  <c r="H407" i="8"/>
  <c r="G407" i="8"/>
  <c r="J406" i="8"/>
  <c r="I406" i="8"/>
  <c r="H406" i="8"/>
  <c r="G406" i="8"/>
  <c r="F405" i="8"/>
  <c r="E405" i="8"/>
  <c r="D405" i="8"/>
  <c r="C405" i="8"/>
  <c r="I403" i="8"/>
  <c r="H403" i="8"/>
  <c r="F403" i="8"/>
  <c r="F402" i="8"/>
  <c r="F401" i="8"/>
  <c r="J400" i="8"/>
  <c r="I400" i="8"/>
  <c r="H400" i="8"/>
  <c r="G400" i="8"/>
  <c r="J399" i="8"/>
  <c r="I399" i="8"/>
  <c r="H399" i="8"/>
  <c r="G399" i="8"/>
  <c r="E397" i="8"/>
  <c r="I395" i="8"/>
  <c r="H395" i="8"/>
  <c r="F395" i="8"/>
  <c r="F394" i="8"/>
  <c r="F393" i="8"/>
  <c r="J392" i="8"/>
  <c r="I392" i="8"/>
  <c r="H392" i="8"/>
  <c r="G392" i="8"/>
  <c r="J391" i="8"/>
  <c r="I391" i="8"/>
  <c r="H391" i="8"/>
  <c r="G391" i="8"/>
  <c r="F390" i="8"/>
  <c r="E390" i="8"/>
  <c r="I388" i="8"/>
  <c r="H388" i="8"/>
  <c r="F388" i="8"/>
  <c r="F387" i="8"/>
  <c r="F386" i="8"/>
  <c r="J385" i="8"/>
  <c r="I385" i="8"/>
  <c r="H385" i="8"/>
  <c r="G385" i="8"/>
  <c r="J384" i="8"/>
  <c r="I384" i="8"/>
  <c r="H384" i="8"/>
  <c r="G384" i="8"/>
  <c r="E382" i="8"/>
  <c r="D382" i="8"/>
  <c r="C382" i="8"/>
  <c r="I380" i="8"/>
  <c r="H380" i="8"/>
  <c r="F380" i="8"/>
  <c r="F379" i="8"/>
  <c r="F378" i="8"/>
  <c r="J377" i="8"/>
  <c r="I377" i="8"/>
  <c r="H377" i="8"/>
  <c r="G377" i="8"/>
  <c r="J376" i="8"/>
  <c r="I376" i="8"/>
  <c r="H376" i="8"/>
  <c r="G376" i="8"/>
  <c r="E374" i="8"/>
  <c r="I372" i="8"/>
  <c r="H372" i="8"/>
  <c r="F372" i="8"/>
  <c r="F371" i="8"/>
  <c r="F370" i="8"/>
  <c r="J369" i="8"/>
  <c r="I369" i="8"/>
  <c r="H369" i="8"/>
  <c r="G369" i="8"/>
  <c r="J368" i="8"/>
  <c r="I368" i="8"/>
  <c r="H368" i="8"/>
  <c r="G368" i="8"/>
  <c r="F367" i="8"/>
  <c r="E367" i="8"/>
  <c r="A366" i="8"/>
  <c r="I360" i="8"/>
  <c r="H360" i="8"/>
  <c r="F360" i="8"/>
  <c r="F359" i="8"/>
  <c r="F358" i="8"/>
  <c r="J357" i="8"/>
  <c r="I357" i="8"/>
  <c r="H357" i="8"/>
  <c r="G357" i="8"/>
  <c r="E355" i="8"/>
  <c r="D355" i="8"/>
  <c r="C355" i="8"/>
  <c r="I353" i="8"/>
  <c r="H353" i="8"/>
  <c r="F353" i="8"/>
  <c r="F352" i="8"/>
  <c r="F351" i="8"/>
  <c r="J350" i="8"/>
  <c r="I350" i="8"/>
  <c r="H350" i="8"/>
  <c r="G350" i="8"/>
  <c r="J349" i="8"/>
  <c r="I349" i="8"/>
  <c r="H349" i="8"/>
  <c r="G349" i="8"/>
  <c r="E347" i="8"/>
  <c r="D347" i="8"/>
  <c r="C347" i="8"/>
  <c r="I345" i="8"/>
  <c r="H345" i="8"/>
  <c r="F345" i="8"/>
  <c r="F344" i="8"/>
  <c r="F343" i="8"/>
  <c r="J342" i="8"/>
  <c r="I342" i="8"/>
  <c r="H342" i="8"/>
  <c r="G342" i="8"/>
  <c r="J341" i="8"/>
  <c r="I341" i="8"/>
  <c r="H341" i="8"/>
  <c r="G341" i="8"/>
  <c r="F340" i="8"/>
  <c r="E340" i="8"/>
  <c r="D340" i="8"/>
  <c r="C340" i="8"/>
  <c r="I338" i="8"/>
  <c r="H338" i="8"/>
  <c r="F338" i="8"/>
  <c r="F337" i="8"/>
  <c r="F336" i="8"/>
  <c r="J335" i="8"/>
  <c r="I335" i="8"/>
  <c r="H335" i="8"/>
  <c r="G335" i="8"/>
  <c r="F334" i="8"/>
  <c r="E334" i="8"/>
  <c r="D334" i="8"/>
  <c r="C334" i="8"/>
  <c r="I332" i="8"/>
  <c r="H332" i="8"/>
  <c r="F332" i="8"/>
  <c r="F331" i="8"/>
  <c r="F330" i="8"/>
  <c r="J329" i="8"/>
  <c r="I329" i="8"/>
  <c r="H329" i="8"/>
  <c r="G329" i="8"/>
  <c r="J328" i="8"/>
  <c r="I328" i="8"/>
  <c r="H328" i="8"/>
  <c r="G328" i="8"/>
  <c r="E326" i="8"/>
  <c r="D326" i="8"/>
  <c r="C326" i="8"/>
  <c r="I324" i="8"/>
  <c r="H324" i="8"/>
  <c r="F324" i="8"/>
  <c r="F323" i="8"/>
  <c r="F322" i="8"/>
  <c r="J321" i="8"/>
  <c r="I321" i="8"/>
  <c r="H321" i="8"/>
  <c r="G321" i="8"/>
  <c r="J320" i="8"/>
  <c r="I320" i="8"/>
  <c r="H320" i="8"/>
  <c r="G320" i="8"/>
  <c r="F319" i="8"/>
  <c r="E319" i="8"/>
  <c r="D319" i="8"/>
  <c r="C319" i="8"/>
  <c r="I317" i="8"/>
  <c r="H317" i="8"/>
  <c r="F317" i="8"/>
  <c r="F316" i="8"/>
  <c r="F315" i="8"/>
  <c r="J314" i="8"/>
  <c r="I314" i="8"/>
  <c r="H314" i="8"/>
  <c r="G314" i="8"/>
  <c r="F313" i="8"/>
  <c r="E313" i="8"/>
  <c r="D313" i="8"/>
  <c r="C313" i="8"/>
  <c r="I311" i="8"/>
  <c r="H311" i="8"/>
  <c r="F311" i="8"/>
  <c r="F310" i="8"/>
  <c r="F309" i="8"/>
  <c r="J308" i="8"/>
  <c r="I308" i="8"/>
  <c r="H308" i="8"/>
  <c r="G308" i="8"/>
  <c r="J307" i="8"/>
  <c r="I307" i="8"/>
  <c r="H307" i="8"/>
  <c r="G307" i="8"/>
  <c r="E305" i="8"/>
  <c r="D305" i="8"/>
  <c r="C305" i="8"/>
  <c r="I303" i="8"/>
  <c r="H303" i="8"/>
  <c r="F303" i="8"/>
  <c r="F302" i="8"/>
  <c r="F301" i="8"/>
  <c r="J300" i="8"/>
  <c r="I300" i="8"/>
  <c r="H300" i="8"/>
  <c r="G300" i="8"/>
  <c r="J299" i="8"/>
  <c r="I299" i="8"/>
  <c r="H299" i="8"/>
  <c r="G299" i="8"/>
  <c r="F298" i="8"/>
  <c r="E298" i="8"/>
  <c r="D298" i="8"/>
  <c r="C298" i="8"/>
  <c r="I296" i="8"/>
  <c r="H296" i="8"/>
  <c r="F296" i="8"/>
  <c r="F295" i="8"/>
  <c r="F294" i="8"/>
  <c r="J293" i="8"/>
  <c r="I293" i="8"/>
  <c r="H293" i="8"/>
  <c r="G293" i="8"/>
  <c r="F292" i="8"/>
  <c r="E292" i="8"/>
  <c r="D292" i="8"/>
  <c r="C292" i="8"/>
  <c r="I290" i="8"/>
  <c r="H290" i="8"/>
  <c r="F290" i="8"/>
  <c r="F289" i="8"/>
  <c r="F288" i="8"/>
  <c r="J287" i="8"/>
  <c r="I287" i="8"/>
  <c r="H287" i="8"/>
  <c r="G287" i="8"/>
  <c r="J286" i="8"/>
  <c r="I286" i="8"/>
  <c r="H286" i="8"/>
  <c r="G286" i="8"/>
  <c r="E284" i="8"/>
  <c r="D284" i="8"/>
  <c r="C284" i="8"/>
  <c r="I282" i="8"/>
  <c r="H282" i="8"/>
  <c r="F282" i="8"/>
  <c r="F281" i="8"/>
  <c r="F280" i="8"/>
  <c r="J279" i="8"/>
  <c r="I279" i="8"/>
  <c r="H279" i="8"/>
  <c r="G279" i="8"/>
  <c r="J278" i="8"/>
  <c r="I278" i="8"/>
  <c r="H278" i="8"/>
  <c r="G278" i="8"/>
  <c r="F277" i="8"/>
  <c r="E277" i="8"/>
  <c r="D277" i="8"/>
  <c r="C277" i="8"/>
  <c r="I275" i="8"/>
  <c r="H275" i="8"/>
  <c r="F275" i="8"/>
  <c r="F274" i="8"/>
  <c r="F273" i="8"/>
  <c r="J272" i="8"/>
  <c r="I272" i="8"/>
  <c r="H272" i="8"/>
  <c r="G272" i="8"/>
  <c r="F271" i="8"/>
  <c r="E271" i="8"/>
  <c r="D271" i="8"/>
  <c r="C271" i="8"/>
  <c r="I269" i="8"/>
  <c r="H269" i="8"/>
  <c r="F269" i="8"/>
  <c r="F268" i="8"/>
  <c r="F267" i="8"/>
  <c r="J266" i="8"/>
  <c r="I266" i="8"/>
  <c r="H266" i="8"/>
  <c r="G266" i="8"/>
  <c r="J265" i="8"/>
  <c r="I265" i="8"/>
  <c r="H265" i="8"/>
  <c r="G265" i="8"/>
  <c r="E263" i="8"/>
  <c r="D263" i="8"/>
  <c r="C263" i="8"/>
  <c r="I261" i="8"/>
  <c r="H261" i="8"/>
  <c r="F261" i="8"/>
  <c r="F260" i="8"/>
  <c r="F259" i="8"/>
  <c r="J258" i="8"/>
  <c r="I258" i="8"/>
  <c r="H258" i="8"/>
  <c r="G258" i="8"/>
  <c r="J257" i="8"/>
  <c r="I257" i="8"/>
  <c r="H257" i="8"/>
  <c r="G257" i="8"/>
  <c r="E255" i="8"/>
  <c r="D255" i="8"/>
  <c r="C255" i="8"/>
  <c r="I253" i="8"/>
  <c r="H253" i="8"/>
  <c r="F253" i="8"/>
  <c r="F252" i="8"/>
  <c r="F251" i="8"/>
  <c r="J250" i="8"/>
  <c r="I250" i="8"/>
  <c r="H250" i="8"/>
  <c r="G250" i="8"/>
  <c r="J249" i="8"/>
  <c r="I249" i="8"/>
  <c r="H249" i="8"/>
  <c r="G249" i="8"/>
  <c r="F248" i="8"/>
  <c r="E248" i="8"/>
  <c r="D248" i="8"/>
  <c r="C248" i="8"/>
  <c r="I246" i="8"/>
  <c r="H246" i="8"/>
  <c r="F246" i="8"/>
  <c r="F245" i="8"/>
  <c r="F244" i="8"/>
  <c r="J243" i="8"/>
  <c r="I243" i="8"/>
  <c r="H243" i="8"/>
  <c r="G243" i="8"/>
  <c r="J242" i="8"/>
  <c r="I242" i="8"/>
  <c r="H242" i="8"/>
  <c r="G242" i="8"/>
  <c r="F241" i="8"/>
  <c r="E241" i="8"/>
  <c r="D241" i="8"/>
  <c r="C241" i="8"/>
  <c r="I239" i="8"/>
  <c r="H239" i="8"/>
  <c r="F239" i="8"/>
  <c r="F238" i="8"/>
  <c r="F237" i="8"/>
  <c r="F236" i="8"/>
  <c r="J235" i="8"/>
  <c r="I235" i="8"/>
  <c r="H235" i="8"/>
  <c r="G235" i="8"/>
  <c r="J234" i="8"/>
  <c r="I234" i="8"/>
  <c r="H234" i="8"/>
  <c r="G234" i="8"/>
  <c r="J233" i="8"/>
  <c r="I233" i="8"/>
  <c r="H233" i="8"/>
  <c r="G233" i="8"/>
  <c r="J232" i="8"/>
  <c r="I232" i="8"/>
  <c r="H232" i="8"/>
  <c r="G232" i="8"/>
  <c r="F231" i="8"/>
  <c r="E231" i="8"/>
  <c r="D231" i="8"/>
  <c r="C231" i="8"/>
  <c r="I229" i="8"/>
  <c r="H229" i="8"/>
  <c r="F229" i="8"/>
  <c r="F228" i="8"/>
  <c r="F227" i="8"/>
  <c r="J226" i="8"/>
  <c r="I226" i="8"/>
  <c r="H226" i="8"/>
  <c r="G226" i="8"/>
  <c r="J225" i="8"/>
  <c r="I225" i="8"/>
  <c r="H225" i="8"/>
  <c r="G225" i="8"/>
  <c r="E223" i="8"/>
  <c r="D223" i="8"/>
  <c r="C223" i="8"/>
  <c r="I221" i="8"/>
  <c r="H221" i="8"/>
  <c r="F221" i="8"/>
  <c r="F220" i="8"/>
  <c r="F219" i="8"/>
  <c r="J218" i="8"/>
  <c r="I218" i="8"/>
  <c r="H218" i="8"/>
  <c r="G218" i="8"/>
  <c r="J217" i="8"/>
  <c r="I217" i="8"/>
  <c r="H217" i="8"/>
  <c r="G217" i="8"/>
  <c r="F216" i="8"/>
  <c r="E216" i="8"/>
  <c r="D216" i="8"/>
  <c r="C216" i="8"/>
  <c r="A215" i="8"/>
  <c r="A213" i="8"/>
  <c r="I204" i="8"/>
  <c r="H204" i="8"/>
  <c r="F204" i="8"/>
  <c r="F203" i="8"/>
  <c r="F202" i="8"/>
  <c r="F201" i="8"/>
  <c r="J200" i="8"/>
  <c r="I200" i="8"/>
  <c r="H200" i="8"/>
  <c r="G200" i="8"/>
  <c r="J199" i="8"/>
  <c r="I199" i="8"/>
  <c r="H199" i="8"/>
  <c r="G199" i="8"/>
  <c r="J198" i="8"/>
  <c r="I198" i="8"/>
  <c r="H198" i="8"/>
  <c r="G198" i="8"/>
  <c r="J197" i="8"/>
  <c r="I197" i="8"/>
  <c r="H197" i="8"/>
  <c r="G197" i="8"/>
  <c r="F196" i="8"/>
  <c r="E196" i="8"/>
  <c r="D196" i="8"/>
  <c r="C196" i="8"/>
  <c r="I194" i="8"/>
  <c r="H194" i="8"/>
  <c r="F194" i="8"/>
  <c r="F193" i="8"/>
  <c r="F192" i="8"/>
  <c r="F191" i="8"/>
  <c r="J190" i="8"/>
  <c r="I190" i="8"/>
  <c r="H190" i="8"/>
  <c r="G190" i="8"/>
  <c r="J189" i="8"/>
  <c r="I189" i="8"/>
  <c r="H189" i="8"/>
  <c r="G189" i="8"/>
  <c r="J188" i="8"/>
  <c r="I188" i="8"/>
  <c r="H188" i="8"/>
  <c r="G188" i="8"/>
  <c r="F187" i="8"/>
  <c r="E187" i="8"/>
  <c r="D187" i="8"/>
  <c r="C187" i="8"/>
  <c r="I185" i="8"/>
  <c r="H185" i="8"/>
  <c r="F185" i="8"/>
  <c r="F184" i="8"/>
  <c r="F183" i="8"/>
  <c r="J182" i="8"/>
  <c r="I182" i="8"/>
  <c r="H182" i="8"/>
  <c r="G182" i="8"/>
  <c r="J181" i="8"/>
  <c r="I181" i="8"/>
  <c r="H181" i="8"/>
  <c r="G181" i="8"/>
  <c r="F180" i="8"/>
  <c r="E180" i="8"/>
  <c r="D180" i="8"/>
  <c r="C180" i="8"/>
  <c r="I178" i="8"/>
  <c r="H178" i="8"/>
  <c r="F178" i="8"/>
  <c r="F177" i="8"/>
  <c r="F176" i="8"/>
  <c r="J175" i="8"/>
  <c r="I175" i="8"/>
  <c r="H175" i="8"/>
  <c r="G175" i="8"/>
  <c r="J174" i="8"/>
  <c r="I174" i="8"/>
  <c r="H174" i="8"/>
  <c r="G174" i="8"/>
  <c r="F173" i="8"/>
  <c r="E173" i="8"/>
  <c r="D173" i="8"/>
  <c r="C173" i="8"/>
  <c r="A172" i="8"/>
  <c r="A170" i="8"/>
  <c r="I161" i="8"/>
  <c r="H161" i="8"/>
  <c r="F161" i="8"/>
  <c r="F160" i="8"/>
  <c r="F159" i="8"/>
  <c r="J158" i="8"/>
  <c r="I158" i="8"/>
  <c r="H158" i="8"/>
  <c r="G158" i="8"/>
  <c r="J157" i="8"/>
  <c r="I157" i="8"/>
  <c r="H157" i="8"/>
  <c r="G157" i="8"/>
  <c r="J156" i="8"/>
  <c r="I156" i="8"/>
  <c r="H156" i="8"/>
  <c r="G156" i="8"/>
  <c r="E154" i="8"/>
  <c r="D154" i="8"/>
  <c r="C154" i="8"/>
  <c r="A153" i="8"/>
  <c r="A151" i="8"/>
  <c r="J145" i="8"/>
  <c r="A143" i="8"/>
  <c r="J140" i="8"/>
  <c r="A138" i="8"/>
  <c r="J135" i="8"/>
  <c r="A133" i="8"/>
  <c r="J130" i="8"/>
  <c r="A128" i="8"/>
  <c r="I122" i="8"/>
  <c r="H122" i="8"/>
  <c r="F122" i="8"/>
  <c r="F121" i="8"/>
  <c r="F120" i="8"/>
  <c r="J119" i="8"/>
  <c r="I119" i="8"/>
  <c r="H119" i="8"/>
  <c r="G119" i="8"/>
  <c r="J118" i="8"/>
  <c r="I118" i="8"/>
  <c r="H118" i="8"/>
  <c r="G118" i="8"/>
  <c r="E116" i="8"/>
  <c r="D116" i="8"/>
  <c r="C116" i="8"/>
  <c r="I114" i="8"/>
  <c r="H114" i="8"/>
  <c r="F114" i="8"/>
  <c r="F113" i="8"/>
  <c r="F112" i="8"/>
  <c r="J111" i="8"/>
  <c r="I111" i="8"/>
  <c r="H111" i="8"/>
  <c r="G111" i="8"/>
  <c r="E109" i="8"/>
  <c r="D109" i="8"/>
  <c r="C109" i="8"/>
  <c r="I107" i="8"/>
  <c r="H107" i="8"/>
  <c r="F107" i="8"/>
  <c r="F106" i="8"/>
  <c r="F105" i="8"/>
  <c r="F104" i="8"/>
  <c r="J103" i="8"/>
  <c r="I103" i="8"/>
  <c r="H103" i="8"/>
  <c r="G103" i="8"/>
  <c r="J102" i="8"/>
  <c r="I102" i="8"/>
  <c r="H102" i="8"/>
  <c r="G102" i="8"/>
  <c r="J101" i="8"/>
  <c r="I101" i="8"/>
  <c r="H101" i="8"/>
  <c r="G101" i="8"/>
  <c r="E99" i="8"/>
  <c r="D99" i="8"/>
  <c r="C99" i="8"/>
  <c r="I97" i="8"/>
  <c r="H97" i="8"/>
  <c r="F97" i="8"/>
  <c r="F96" i="8"/>
  <c r="F95" i="8"/>
  <c r="F94" i="8"/>
  <c r="J93" i="8"/>
  <c r="I93" i="8"/>
  <c r="H93" i="8"/>
  <c r="G93" i="8"/>
  <c r="J92" i="8"/>
  <c r="I92" i="8"/>
  <c r="H92" i="8"/>
  <c r="G92" i="8"/>
  <c r="J91" i="8"/>
  <c r="I91" i="8"/>
  <c r="H91" i="8"/>
  <c r="G91" i="8"/>
  <c r="J90" i="8"/>
  <c r="I90" i="8"/>
  <c r="H90" i="8"/>
  <c r="G90" i="8"/>
  <c r="E88" i="8"/>
  <c r="D88" i="8"/>
  <c r="C88" i="8"/>
  <c r="I86" i="8"/>
  <c r="H86" i="8"/>
  <c r="F86" i="8"/>
  <c r="F85" i="8"/>
  <c r="F84" i="8"/>
  <c r="F83" i="8"/>
  <c r="J82" i="8"/>
  <c r="I82" i="8"/>
  <c r="H82" i="8"/>
  <c r="G82" i="8"/>
  <c r="J81" i="8"/>
  <c r="I81" i="8"/>
  <c r="H81" i="8"/>
  <c r="G81" i="8"/>
  <c r="J80" i="8"/>
  <c r="I80" i="8"/>
  <c r="H80" i="8"/>
  <c r="G80" i="8"/>
  <c r="J79" i="8"/>
  <c r="I79" i="8"/>
  <c r="H79" i="8"/>
  <c r="G79" i="8"/>
  <c r="E77" i="8"/>
  <c r="D77" i="8"/>
  <c r="C77" i="8"/>
  <c r="A76" i="8"/>
  <c r="J73" i="8"/>
  <c r="A71" i="8"/>
  <c r="I65" i="8"/>
  <c r="H65" i="8"/>
  <c r="F65" i="8"/>
  <c r="F64" i="8"/>
  <c r="F63" i="8"/>
  <c r="F62" i="8"/>
  <c r="J61" i="8"/>
  <c r="I61" i="8"/>
  <c r="H61" i="8"/>
  <c r="G61" i="8"/>
  <c r="J60" i="8"/>
  <c r="I60" i="8"/>
  <c r="H60" i="8"/>
  <c r="G60" i="8"/>
  <c r="J59" i="8"/>
  <c r="I59" i="8"/>
  <c r="H59" i="8"/>
  <c r="G59" i="8"/>
  <c r="J58" i="8"/>
  <c r="I58" i="8"/>
  <c r="H58" i="8"/>
  <c r="G58" i="8"/>
  <c r="F57" i="8"/>
  <c r="E57" i="8"/>
  <c r="D57" i="8"/>
  <c r="C57" i="8"/>
  <c r="I55" i="8"/>
  <c r="H55" i="8"/>
  <c r="F55" i="8"/>
  <c r="F54" i="8"/>
  <c r="F53" i="8"/>
  <c r="J52" i="8"/>
  <c r="I52" i="8"/>
  <c r="H52" i="8"/>
  <c r="G52" i="8"/>
  <c r="E50" i="8"/>
  <c r="D50" i="8"/>
  <c r="C50" i="8"/>
  <c r="I48" i="8"/>
  <c r="H48" i="8"/>
  <c r="F48" i="8"/>
  <c r="F47" i="8"/>
  <c r="F46" i="8"/>
  <c r="J45" i="8"/>
  <c r="I45" i="8"/>
  <c r="H45" i="8"/>
  <c r="G45" i="8"/>
  <c r="E43" i="8"/>
  <c r="D43" i="8"/>
  <c r="C43" i="8"/>
  <c r="A42" i="8"/>
  <c r="A40" i="8"/>
  <c r="A38" i="8"/>
  <c r="J26" i="8"/>
  <c r="I26" i="8"/>
  <c r="H26" i="8"/>
  <c r="G26" i="8"/>
  <c r="J22" i="8"/>
  <c r="J21" i="8"/>
  <c r="J20" i="8"/>
  <c r="J19" i="8"/>
  <c r="J16" i="8"/>
  <c r="C17" i="8"/>
  <c r="J14" i="8"/>
  <c r="J12" i="8"/>
  <c r="C13" i="8"/>
  <c r="J10" i="8"/>
  <c r="C11" i="8"/>
  <c r="J8" i="8"/>
  <c r="C9" i="8"/>
  <c r="A1" i="8"/>
  <c r="H572" i="7"/>
  <c r="H569" i="7"/>
  <c r="C572" i="7"/>
  <c r="C569" i="7"/>
  <c r="C566" i="7"/>
  <c r="C565" i="7"/>
  <c r="C564" i="7"/>
  <c r="H551" i="7"/>
  <c r="G551" i="7"/>
  <c r="E551" i="7"/>
  <c r="E550" i="7"/>
  <c r="E549" i="7"/>
  <c r="I548" i="7"/>
  <c r="H548" i="7"/>
  <c r="G548" i="7"/>
  <c r="F548" i="7"/>
  <c r="D546" i="7"/>
  <c r="C546" i="7"/>
  <c r="B546" i="7"/>
  <c r="H544" i="7"/>
  <c r="G544" i="7"/>
  <c r="E544" i="7"/>
  <c r="E543" i="7"/>
  <c r="E542" i="7"/>
  <c r="I541" i="7"/>
  <c r="H541" i="7"/>
  <c r="G541" i="7"/>
  <c r="F541" i="7"/>
  <c r="I540" i="7"/>
  <c r="H540" i="7"/>
  <c r="G540" i="7"/>
  <c r="F540" i="7"/>
  <c r="D538" i="7"/>
  <c r="C538" i="7"/>
  <c r="B538" i="7"/>
  <c r="H536" i="7"/>
  <c r="G536" i="7"/>
  <c r="E536" i="7"/>
  <c r="E535" i="7"/>
  <c r="E534" i="7"/>
  <c r="I533" i="7"/>
  <c r="H533" i="7"/>
  <c r="G533" i="7"/>
  <c r="F533" i="7"/>
  <c r="I532" i="7"/>
  <c r="H532" i="7"/>
  <c r="G532" i="7"/>
  <c r="F532" i="7"/>
  <c r="D530" i="7"/>
  <c r="C530" i="7"/>
  <c r="B530" i="7"/>
  <c r="H528" i="7"/>
  <c r="G528" i="7"/>
  <c r="E528" i="7"/>
  <c r="E527" i="7"/>
  <c r="E526" i="7"/>
  <c r="I525" i="7"/>
  <c r="H525" i="7"/>
  <c r="G525" i="7"/>
  <c r="F525" i="7"/>
  <c r="D523" i="7"/>
  <c r="C523" i="7"/>
  <c r="B523" i="7"/>
  <c r="H521" i="7"/>
  <c r="G521" i="7"/>
  <c r="E521" i="7"/>
  <c r="E520" i="7"/>
  <c r="E519" i="7"/>
  <c r="I518" i="7"/>
  <c r="H518" i="7"/>
  <c r="G518" i="7"/>
  <c r="F518" i="7"/>
  <c r="I517" i="7"/>
  <c r="H517" i="7"/>
  <c r="G517" i="7"/>
  <c r="F517" i="7"/>
  <c r="D515" i="7"/>
  <c r="C515" i="7"/>
  <c r="B515" i="7"/>
  <c r="H513" i="7"/>
  <c r="G513" i="7"/>
  <c r="E513" i="7"/>
  <c r="E512" i="7"/>
  <c r="E511" i="7"/>
  <c r="I510" i="7"/>
  <c r="H510" i="7"/>
  <c r="G510" i="7"/>
  <c r="F510" i="7"/>
  <c r="I509" i="7"/>
  <c r="H509" i="7"/>
  <c r="G509" i="7"/>
  <c r="F509" i="7"/>
  <c r="D507" i="7"/>
  <c r="C507" i="7"/>
  <c r="B507" i="7"/>
  <c r="H505" i="7"/>
  <c r="G505" i="7"/>
  <c r="E505" i="7"/>
  <c r="E504" i="7"/>
  <c r="E503" i="7"/>
  <c r="I502" i="7"/>
  <c r="H502" i="7"/>
  <c r="G502" i="7"/>
  <c r="F502" i="7"/>
  <c r="I501" i="7"/>
  <c r="H501" i="7"/>
  <c r="G501" i="7"/>
  <c r="F501" i="7"/>
  <c r="D499" i="7"/>
  <c r="C499" i="7"/>
  <c r="B499" i="7"/>
  <c r="H497" i="7"/>
  <c r="G497" i="7"/>
  <c r="E497" i="7"/>
  <c r="E496" i="7"/>
  <c r="E495" i="7"/>
  <c r="I494" i="7"/>
  <c r="H494" i="7"/>
  <c r="G494" i="7"/>
  <c r="F494" i="7"/>
  <c r="I493" i="7"/>
  <c r="H493" i="7"/>
  <c r="G493" i="7"/>
  <c r="F493" i="7"/>
  <c r="D491" i="7"/>
  <c r="C491" i="7"/>
  <c r="B491" i="7"/>
  <c r="H489" i="7"/>
  <c r="G489" i="7"/>
  <c r="E489" i="7"/>
  <c r="E488" i="7"/>
  <c r="E487" i="7"/>
  <c r="I486" i="7"/>
  <c r="H486" i="7"/>
  <c r="G486" i="7"/>
  <c r="F486" i="7"/>
  <c r="I485" i="7"/>
  <c r="H485" i="7"/>
  <c r="G485" i="7"/>
  <c r="F485" i="7"/>
  <c r="D483" i="7"/>
  <c r="C483" i="7"/>
  <c r="B483" i="7"/>
  <c r="H481" i="7"/>
  <c r="G481" i="7"/>
  <c r="E481" i="7"/>
  <c r="E480" i="7"/>
  <c r="E479" i="7"/>
  <c r="I478" i="7"/>
  <c r="H478" i="7"/>
  <c r="G478" i="7"/>
  <c r="F478" i="7"/>
  <c r="I477" i="7"/>
  <c r="H477" i="7"/>
  <c r="G477" i="7"/>
  <c r="F477" i="7"/>
  <c r="D475" i="7"/>
  <c r="C475" i="7"/>
  <c r="B475" i="7"/>
  <c r="H473" i="7"/>
  <c r="G473" i="7"/>
  <c r="E473" i="7"/>
  <c r="E472" i="7"/>
  <c r="E471" i="7"/>
  <c r="I470" i="7"/>
  <c r="H470" i="7"/>
  <c r="G470" i="7"/>
  <c r="F470" i="7"/>
  <c r="I469" i="7"/>
  <c r="H469" i="7"/>
  <c r="G469" i="7"/>
  <c r="F469" i="7"/>
  <c r="D467" i="7"/>
  <c r="C467" i="7"/>
  <c r="B467" i="7"/>
  <c r="H465" i="7"/>
  <c r="G465" i="7"/>
  <c r="E465" i="7"/>
  <c r="E464" i="7"/>
  <c r="E463" i="7"/>
  <c r="I462" i="7"/>
  <c r="H462" i="7"/>
  <c r="G462" i="7"/>
  <c r="F462" i="7"/>
  <c r="I461" i="7"/>
  <c r="H461" i="7"/>
  <c r="G461" i="7"/>
  <c r="F461" i="7"/>
  <c r="D459" i="7"/>
  <c r="C459" i="7"/>
  <c r="B459" i="7"/>
  <c r="A458" i="7"/>
  <c r="H452" i="7"/>
  <c r="G452" i="7"/>
  <c r="E452" i="7"/>
  <c r="E451" i="7"/>
  <c r="E450" i="7"/>
  <c r="I449" i="7"/>
  <c r="H449" i="7"/>
  <c r="G449" i="7"/>
  <c r="F449" i="7"/>
  <c r="I448" i="7"/>
  <c r="H448" i="7"/>
  <c r="G448" i="7"/>
  <c r="F448" i="7"/>
  <c r="E447" i="7"/>
  <c r="D447" i="7"/>
  <c r="C447" i="7"/>
  <c r="B447" i="7"/>
  <c r="H445" i="7"/>
  <c r="G445" i="7"/>
  <c r="E445" i="7"/>
  <c r="E444" i="7"/>
  <c r="E443" i="7"/>
  <c r="I442" i="7"/>
  <c r="H442" i="7"/>
  <c r="G442" i="7"/>
  <c r="F442" i="7"/>
  <c r="I441" i="7"/>
  <c r="H441" i="7"/>
  <c r="G441" i="7"/>
  <c r="F441" i="7"/>
  <c r="E440" i="7"/>
  <c r="D440" i="7"/>
  <c r="C440" i="7"/>
  <c r="B440" i="7"/>
  <c r="H438" i="7"/>
  <c r="G438" i="7"/>
  <c r="E438" i="7"/>
  <c r="E437" i="7"/>
  <c r="E436" i="7"/>
  <c r="I435" i="7"/>
  <c r="H435" i="7"/>
  <c r="G435" i="7"/>
  <c r="F435" i="7"/>
  <c r="I434" i="7"/>
  <c r="H434" i="7"/>
  <c r="G434" i="7"/>
  <c r="F434" i="7"/>
  <c r="E433" i="7"/>
  <c r="D433" i="7"/>
  <c r="C433" i="7"/>
  <c r="B433" i="7"/>
  <c r="H431" i="7"/>
  <c r="G431" i="7"/>
  <c r="E431" i="7"/>
  <c r="E430" i="7"/>
  <c r="E429" i="7"/>
  <c r="I428" i="7"/>
  <c r="H428" i="7"/>
  <c r="G428" i="7"/>
  <c r="F428" i="7"/>
  <c r="I427" i="7"/>
  <c r="H427" i="7"/>
  <c r="G427" i="7"/>
  <c r="F427" i="7"/>
  <c r="D425" i="7"/>
  <c r="C425" i="7"/>
  <c r="B425" i="7"/>
  <c r="H423" i="7"/>
  <c r="G423" i="7"/>
  <c r="E423" i="7"/>
  <c r="E422" i="7"/>
  <c r="E421" i="7"/>
  <c r="E420" i="7"/>
  <c r="I419" i="7"/>
  <c r="H419" i="7"/>
  <c r="G419" i="7"/>
  <c r="F419" i="7"/>
  <c r="I418" i="7"/>
  <c r="H418" i="7"/>
  <c r="G418" i="7"/>
  <c r="F418" i="7"/>
  <c r="I417" i="7"/>
  <c r="H417" i="7"/>
  <c r="G417" i="7"/>
  <c r="F417" i="7"/>
  <c r="I416" i="7"/>
  <c r="H416" i="7"/>
  <c r="G416" i="7"/>
  <c r="F416" i="7"/>
  <c r="D414" i="7"/>
  <c r="C414" i="7"/>
  <c r="B414" i="7"/>
  <c r="A413" i="7"/>
  <c r="H407" i="7"/>
  <c r="G407" i="7"/>
  <c r="E407" i="7"/>
  <c r="E406" i="7"/>
  <c r="E405" i="7"/>
  <c r="E404" i="7"/>
  <c r="I403" i="7"/>
  <c r="H403" i="7"/>
  <c r="G403" i="7"/>
  <c r="F403" i="7"/>
  <c r="I402" i="7"/>
  <c r="H402" i="7"/>
  <c r="G402" i="7"/>
  <c r="F402" i="7"/>
  <c r="I401" i="7"/>
  <c r="H401" i="7"/>
  <c r="G401" i="7"/>
  <c r="F401" i="7"/>
  <c r="I400" i="7"/>
  <c r="H400" i="7"/>
  <c r="G400" i="7"/>
  <c r="F400" i="7"/>
  <c r="E399" i="7"/>
  <c r="D399" i="7"/>
  <c r="C399" i="7"/>
  <c r="B399" i="7"/>
  <c r="H397" i="7"/>
  <c r="G397" i="7"/>
  <c r="E397" i="7"/>
  <c r="E396" i="7"/>
  <c r="E395" i="7"/>
  <c r="I394" i="7"/>
  <c r="H394" i="7"/>
  <c r="G394" i="7"/>
  <c r="F394" i="7"/>
  <c r="I393" i="7"/>
  <c r="H393" i="7"/>
  <c r="G393" i="7"/>
  <c r="F393" i="7"/>
  <c r="D391" i="7"/>
  <c r="H389" i="7"/>
  <c r="G389" i="7"/>
  <c r="E389" i="7"/>
  <c r="E388" i="7"/>
  <c r="E387" i="7"/>
  <c r="I386" i="7"/>
  <c r="H386" i="7"/>
  <c r="G386" i="7"/>
  <c r="F386" i="7"/>
  <c r="I385" i="7"/>
  <c r="H385" i="7"/>
  <c r="G385" i="7"/>
  <c r="F385" i="7"/>
  <c r="E384" i="7"/>
  <c r="D384" i="7"/>
  <c r="H382" i="7"/>
  <c r="G382" i="7"/>
  <c r="E382" i="7"/>
  <c r="E381" i="7"/>
  <c r="E380" i="7"/>
  <c r="I379" i="7"/>
  <c r="H379" i="7"/>
  <c r="G379" i="7"/>
  <c r="F379" i="7"/>
  <c r="I378" i="7"/>
  <c r="H378" i="7"/>
  <c r="G378" i="7"/>
  <c r="F378" i="7"/>
  <c r="D376" i="7"/>
  <c r="C376" i="7"/>
  <c r="B376" i="7"/>
  <c r="H374" i="7"/>
  <c r="G374" i="7"/>
  <c r="E374" i="7"/>
  <c r="E373" i="7"/>
  <c r="E372" i="7"/>
  <c r="I371" i="7"/>
  <c r="H371" i="7"/>
  <c r="G371" i="7"/>
  <c r="F371" i="7"/>
  <c r="I370" i="7"/>
  <c r="H370" i="7"/>
  <c r="G370" i="7"/>
  <c r="F370" i="7"/>
  <c r="D368" i="7"/>
  <c r="H366" i="7"/>
  <c r="G366" i="7"/>
  <c r="E366" i="7"/>
  <c r="E365" i="7"/>
  <c r="E364" i="7"/>
  <c r="I363" i="7"/>
  <c r="H363" i="7"/>
  <c r="G363" i="7"/>
  <c r="F363" i="7"/>
  <c r="I362" i="7"/>
  <c r="H362" i="7"/>
  <c r="G362" i="7"/>
  <c r="F362" i="7"/>
  <c r="E361" i="7"/>
  <c r="D361" i="7"/>
  <c r="A360" i="7"/>
  <c r="H354" i="7"/>
  <c r="G354" i="7"/>
  <c r="E354" i="7"/>
  <c r="E353" i="7"/>
  <c r="E352" i="7"/>
  <c r="I351" i="7"/>
  <c r="H351" i="7"/>
  <c r="G351" i="7"/>
  <c r="F351" i="7"/>
  <c r="D349" i="7"/>
  <c r="C349" i="7"/>
  <c r="B349" i="7"/>
  <c r="H347" i="7"/>
  <c r="G347" i="7"/>
  <c r="E347" i="7"/>
  <c r="E346" i="7"/>
  <c r="E345" i="7"/>
  <c r="I344" i="7"/>
  <c r="H344" i="7"/>
  <c r="G344" i="7"/>
  <c r="F344" i="7"/>
  <c r="I343" i="7"/>
  <c r="H343" i="7"/>
  <c r="G343" i="7"/>
  <c r="F343" i="7"/>
  <c r="D341" i="7"/>
  <c r="C341" i="7"/>
  <c r="B341" i="7"/>
  <c r="H339" i="7"/>
  <c r="G339" i="7"/>
  <c r="E339" i="7"/>
  <c r="E338" i="7"/>
  <c r="E337" i="7"/>
  <c r="I336" i="7"/>
  <c r="H336" i="7"/>
  <c r="G336" i="7"/>
  <c r="F336" i="7"/>
  <c r="I335" i="7"/>
  <c r="H335" i="7"/>
  <c r="G335" i="7"/>
  <c r="F335" i="7"/>
  <c r="E334" i="7"/>
  <c r="D334" i="7"/>
  <c r="C334" i="7"/>
  <c r="B334" i="7"/>
  <c r="H332" i="7"/>
  <c r="G332" i="7"/>
  <c r="E332" i="7"/>
  <c r="E331" i="7"/>
  <c r="E330" i="7"/>
  <c r="I329" i="7"/>
  <c r="H329" i="7"/>
  <c r="G329" i="7"/>
  <c r="F329" i="7"/>
  <c r="E328" i="7"/>
  <c r="D328" i="7"/>
  <c r="C328" i="7"/>
  <c r="B328" i="7"/>
  <c r="H326" i="7"/>
  <c r="G326" i="7"/>
  <c r="E326" i="7"/>
  <c r="E325" i="7"/>
  <c r="E324" i="7"/>
  <c r="I323" i="7"/>
  <c r="H323" i="7"/>
  <c r="G323" i="7"/>
  <c r="F323" i="7"/>
  <c r="I322" i="7"/>
  <c r="H322" i="7"/>
  <c r="G322" i="7"/>
  <c r="F322" i="7"/>
  <c r="D320" i="7"/>
  <c r="C320" i="7"/>
  <c r="B320" i="7"/>
  <c r="H318" i="7"/>
  <c r="G318" i="7"/>
  <c r="E318" i="7"/>
  <c r="E317" i="7"/>
  <c r="E316" i="7"/>
  <c r="I315" i="7"/>
  <c r="H315" i="7"/>
  <c r="G315" i="7"/>
  <c r="F315" i="7"/>
  <c r="I314" i="7"/>
  <c r="H314" i="7"/>
  <c r="G314" i="7"/>
  <c r="F314" i="7"/>
  <c r="E313" i="7"/>
  <c r="D313" i="7"/>
  <c r="C313" i="7"/>
  <c r="B313" i="7"/>
  <c r="H311" i="7"/>
  <c r="G311" i="7"/>
  <c r="E311" i="7"/>
  <c r="E310" i="7"/>
  <c r="E309" i="7"/>
  <c r="I308" i="7"/>
  <c r="H308" i="7"/>
  <c r="G308" i="7"/>
  <c r="F308" i="7"/>
  <c r="E307" i="7"/>
  <c r="D307" i="7"/>
  <c r="C307" i="7"/>
  <c r="B307" i="7"/>
  <c r="H305" i="7"/>
  <c r="G305" i="7"/>
  <c r="E305" i="7"/>
  <c r="E304" i="7"/>
  <c r="E303" i="7"/>
  <c r="I302" i="7"/>
  <c r="H302" i="7"/>
  <c r="G302" i="7"/>
  <c r="F302" i="7"/>
  <c r="I301" i="7"/>
  <c r="H301" i="7"/>
  <c r="G301" i="7"/>
  <c r="F301" i="7"/>
  <c r="D299" i="7"/>
  <c r="C299" i="7"/>
  <c r="B299" i="7"/>
  <c r="H297" i="7"/>
  <c r="G297" i="7"/>
  <c r="E297" i="7"/>
  <c r="E296" i="7"/>
  <c r="E295" i="7"/>
  <c r="I294" i="7"/>
  <c r="H294" i="7"/>
  <c r="G294" i="7"/>
  <c r="F294" i="7"/>
  <c r="I293" i="7"/>
  <c r="H293" i="7"/>
  <c r="G293" i="7"/>
  <c r="F293" i="7"/>
  <c r="E292" i="7"/>
  <c r="D292" i="7"/>
  <c r="C292" i="7"/>
  <c r="B292" i="7"/>
  <c r="H290" i="7"/>
  <c r="G290" i="7"/>
  <c r="E290" i="7"/>
  <c r="E289" i="7"/>
  <c r="E288" i="7"/>
  <c r="I287" i="7"/>
  <c r="H287" i="7"/>
  <c r="G287" i="7"/>
  <c r="F287" i="7"/>
  <c r="E286" i="7"/>
  <c r="D286" i="7"/>
  <c r="C286" i="7"/>
  <c r="B286" i="7"/>
  <c r="H284" i="7"/>
  <c r="G284" i="7"/>
  <c r="E284" i="7"/>
  <c r="E283" i="7"/>
  <c r="E282" i="7"/>
  <c r="I281" i="7"/>
  <c r="H281" i="7"/>
  <c r="G281" i="7"/>
  <c r="F281" i="7"/>
  <c r="I280" i="7"/>
  <c r="H280" i="7"/>
  <c r="G280" i="7"/>
  <c r="F280" i="7"/>
  <c r="D278" i="7"/>
  <c r="C278" i="7"/>
  <c r="B278" i="7"/>
  <c r="H276" i="7"/>
  <c r="G276" i="7"/>
  <c r="E276" i="7"/>
  <c r="E275" i="7"/>
  <c r="E274" i="7"/>
  <c r="I273" i="7"/>
  <c r="H273" i="7"/>
  <c r="G273" i="7"/>
  <c r="F273" i="7"/>
  <c r="I272" i="7"/>
  <c r="H272" i="7"/>
  <c r="G272" i="7"/>
  <c r="F272" i="7"/>
  <c r="E271" i="7"/>
  <c r="D271" i="7"/>
  <c r="C271" i="7"/>
  <c r="B271" i="7"/>
  <c r="H269" i="7"/>
  <c r="G269" i="7"/>
  <c r="E269" i="7"/>
  <c r="E268" i="7"/>
  <c r="E267" i="7"/>
  <c r="I266" i="7"/>
  <c r="H266" i="7"/>
  <c r="G266" i="7"/>
  <c r="F266" i="7"/>
  <c r="E265" i="7"/>
  <c r="D265" i="7"/>
  <c r="C265" i="7"/>
  <c r="B265" i="7"/>
  <c r="H263" i="7"/>
  <c r="G263" i="7"/>
  <c r="E263" i="7"/>
  <c r="E262" i="7"/>
  <c r="E261" i="7"/>
  <c r="I260" i="7"/>
  <c r="H260" i="7"/>
  <c r="G260" i="7"/>
  <c r="F260" i="7"/>
  <c r="I259" i="7"/>
  <c r="H259" i="7"/>
  <c r="G259" i="7"/>
  <c r="F259" i="7"/>
  <c r="D257" i="7"/>
  <c r="C257" i="7"/>
  <c r="B257" i="7"/>
  <c r="H255" i="7"/>
  <c r="G255" i="7"/>
  <c r="E255" i="7"/>
  <c r="E254" i="7"/>
  <c r="E253" i="7"/>
  <c r="I252" i="7"/>
  <c r="H252" i="7"/>
  <c r="G252" i="7"/>
  <c r="F252" i="7"/>
  <c r="I251" i="7"/>
  <c r="H251" i="7"/>
  <c r="G251" i="7"/>
  <c r="F251" i="7"/>
  <c r="D249" i="7"/>
  <c r="C249" i="7"/>
  <c r="B249" i="7"/>
  <c r="H247" i="7"/>
  <c r="G247" i="7"/>
  <c r="E247" i="7"/>
  <c r="E246" i="7"/>
  <c r="E245" i="7"/>
  <c r="I244" i="7"/>
  <c r="H244" i="7"/>
  <c r="G244" i="7"/>
  <c r="F244" i="7"/>
  <c r="I243" i="7"/>
  <c r="H243" i="7"/>
  <c r="G243" i="7"/>
  <c r="F243" i="7"/>
  <c r="E242" i="7"/>
  <c r="D242" i="7"/>
  <c r="C242" i="7"/>
  <c r="B242" i="7"/>
  <c r="H240" i="7"/>
  <c r="G240" i="7"/>
  <c r="E240" i="7"/>
  <c r="E239" i="7"/>
  <c r="E238" i="7"/>
  <c r="I237" i="7"/>
  <c r="H237" i="7"/>
  <c r="G237" i="7"/>
  <c r="F237" i="7"/>
  <c r="I236" i="7"/>
  <c r="H236" i="7"/>
  <c r="G236" i="7"/>
  <c r="F236" i="7"/>
  <c r="E235" i="7"/>
  <c r="D235" i="7"/>
  <c r="C235" i="7"/>
  <c r="B235" i="7"/>
  <c r="H233" i="7"/>
  <c r="G233" i="7"/>
  <c r="E233" i="7"/>
  <c r="E232" i="7"/>
  <c r="E231" i="7"/>
  <c r="E230" i="7"/>
  <c r="I229" i="7"/>
  <c r="H229" i="7"/>
  <c r="G229" i="7"/>
  <c r="F229" i="7"/>
  <c r="I228" i="7"/>
  <c r="H228" i="7"/>
  <c r="G228" i="7"/>
  <c r="F228" i="7"/>
  <c r="I227" i="7"/>
  <c r="H227" i="7"/>
  <c r="G227" i="7"/>
  <c r="F227" i="7"/>
  <c r="I226" i="7"/>
  <c r="H226" i="7"/>
  <c r="G226" i="7"/>
  <c r="F226" i="7"/>
  <c r="E225" i="7"/>
  <c r="D225" i="7"/>
  <c r="C225" i="7"/>
  <c r="B225" i="7"/>
  <c r="H223" i="7"/>
  <c r="G223" i="7"/>
  <c r="E223" i="7"/>
  <c r="E222" i="7"/>
  <c r="E221" i="7"/>
  <c r="I220" i="7"/>
  <c r="H220" i="7"/>
  <c r="G220" i="7"/>
  <c r="F220" i="7"/>
  <c r="I219" i="7"/>
  <c r="H219" i="7"/>
  <c r="G219" i="7"/>
  <c r="F219" i="7"/>
  <c r="D217" i="7"/>
  <c r="C217" i="7"/>
  <c r="B217" i="7"/>
  <c r="H215" i="7"/>
  <c r="G215" i="7"/>
  <c r="E215" i="7"/>
  <c r="E214" i="7"/>
  <c r="E213" i="7"/>
  <c r="I212" i="7"/>
  <c r="H212" i="7"/>
  <c r="G212" i="7"/>
  <c r="F212" i="7"/>
  <c r="I211" i="7"/>
  <c r="H211" i="7"/>
  <c r="G211" i="7"/>
  <c r="F211" i="7"/>
  <c r="E210" i="7"/>
  <c r="D210" i="7"/>
  <c r="C210" i="7"/>
  <c r="B210" i="7"/>
  <c r="A209" i="7"/>
  <c r="A207" i="7"/>
  <c r="H198" i="7"/>
  <c r="G198" i="7"/>
  <c r="E198" i="7"/>
  <c r="E197" i="7"/>
  <c r="E196" i="7"/>
  <c r="E195" i="7"/>
  <c r="I194" i="7"/>
  <c r="H194" i="7"/>
  <c r="G194" i="7"/>
  <c r="F194" i="7"/>
  <c r="I193" i="7"/>
  <c r="H193" i="7"/>
  <c r="G193" i="7"/>
  <c r="F193" i="7"/>
  <c r="I192" i="7"/>
  <c r="H192" i="7"/>
  <c r="G192" i="7"/>
  <c r="F192" i="7"/>
  <c r="I191" i="7"/>
  <c r="H191" i="7"/>
  <c r="G191" i="7"/>
  <c r="F191" i="7"/>
  <c r="E190" i="7"/>
  <c r="D190" i="7"/>
  <c r="C190" i="7"/>
  <c r="B190" i="7"/>
  <c r="H188" i="7"/>
  <c r="G188" i="7"/>
  <c r="E188" i="7"/>
  <c r="E187" i="7"/>
  <c r="E186" i="7"/>
  <c r="E185" i="7"/>
  <c r="I184" i="7"/>
  <c r="H184" i="7"/>
  <c r="G184" i="7"/>
  <c r="F184" i="7"/>
  <c r="I183" i="7"/>
  <c r="H183" i="7"/>
  <c r="G183" i="7"/>
  <c r="F183" i="7"/>
  <c r="I182" i="7"/>
  <c r="H182" i="7"/>
  <c r="G182" i="7"/>
  <c r="F182" i="7"/>
  <c r="E181" i="7"/>
  <c r="D181" i="7"/>
  <c r="C181" i="7"/>
  <c r="B181" i="7"/>
  <c r="H179" i="7"/>
  <c r="G179" i="7"/>
  <c r="E179" i="7"/>
  <c r="E178" i="7"/>
  <c r="E177" i="7"/>
  <c r="I176" i="7"/>
  <c r="H176" i="7"/>
  <c r="G176" i="7"/>
  <c r="F176" i="7"/>
  <c r="I175" i="7"/>
  <c r="H175" i="7"/>
  <c r="G175" i="7"/>
  <c r="F175" i="7"/>
  <c r="E174" i="7"/>
  <c r="D174" i="7"/>
  <c r="C174" i="7"/>
  <c r="B174" i="7"/>
  <c r="H172" i="7"/>
  <c r="G172" i="7"/>
  <c r="E172" i="7"/>
  <c r="E171" i="7"/>
  <c r="E170" i="7"/>
  <c r="I169" i="7"/>
  <c r="H169" i="7"/>
  <c r="G169" i="7"/>
  <c r="F169" i="7"/>
  <c r="I168" i="7"/>
  <c r="H168" i="7"/>
  <c r="G168" i="7"/>
  <c r="F168" i="7"/>
  <c r="E167" i="7"/>
  <c r="D167" i="7"/>
  <c r="C167" i="7"/>
  <c r="B167" i="7"/>
  <c r="A166" i="7"/>
  <c r="A164" i="7"/>
  <c r="H155" i="7"/>
  <c r="G155" i="7"/>
  <c r="E155" i="7"/>
  <c r="E154" i="7"/>
  <c r="E153" i="7"/>
  <c r="I152" i="7"/>
  <c r="H152" i="7"/>
  <c r="G152" i="7"/>
  <c r="F152" i="7"/>
  <c r="I151" i="7"/>
  <c r="H151" i="7"/>
  <c r="G151" i="7"/>
  <c r="F151" i="7"/>
  <c r="I150" i="7"/>
  <c r="H150" i="7"/>
  <c r="G150" i="7"/>
  <c r="F150" i="7"/>
  <c r="D148" i="7"/>
  <c r="C148" i="7"/>
  <c r="B148" i="7"/>
  <c r="A147" i="7"/>
  <c r="A145" i="7"/>
  <c r="I139" i="7"/>
  <c r="A137" i="7"/>
  <c r="I134" i="7"/>
  <c r="A132" i="7"/>
  <c r="I129" i="7"/>
  <c r="A127" i="7"/>
  <c r="I124" i="7"/>
  <c r="A122" i="7"/>
  <c r="H116" i="7"/>
  <c r="G116" i="7"/>
  <c r="E116" i="7"/>
  <c r="E115" i="7"/>
  <c r="E114" i="7"/>
  <c r="I113" i="7"/>
  <c r="H113" i="7"/>
  <c r="G113" i="7"/>
  <c r="F113" i="7"/>
  <c r="I112" i="7"/>
  <c r="H112" i="7"/>
  <c r="G112" i="7"/>
  <c r="F112" i="7"/>
  <c r="D110" i="7"/>
  <c r="C110" i="7"/>
  <c r="B110" i="7"/>
  <c r="H108" i="7"/>
  <c r="G108" i="7"/>
  <c r="E108" i="7"/>
  <c r="E107" i="7"/>
  <c r="E106" i="7"/>
  <c r="I105" i="7"/>
  <c r="H105" i="7"/>
  <c r="G105" i="7"/>
  <c r="F105" i="7"/>
  <c r="D103" i="7"/>
  <c r="C103" i="7"/>
  <c r="B103" i="7"/>
  <c r="H101" i="7"/>
  <c r="G101" i="7"/>
  <c r="E101" i="7"/>
  <c r="E100" i="7"/>
  <c r="E99" i="7"/>
  <c r="E98" i="7"/>
  <c r="I97" i="7"/>
  <c r="H97" i="7"/>
  <c r="G97" i="7"/>
  <c r="F97" i="7"/>
  <c r="I96" i="7"/>
  <c r="H96" i="7"/>
  <c r="G96" i="7"/>
  <c r="F96" i="7"/>
  <c r="I95" i="7"/>
  <c r="H95" i="7"/>
  <c r="G95" i="7"/>
  <c r="F95" i="7"/>
  <c r="D93" i="7"/>
  <c r="C93" i="7"/>
  <c r="B93" i="7"/>
  <c r="H91" i="7"/>
  <c r="G91" i="7"/>
  <c r="E91" i="7"/>
  <c r="E90" i="7"/>
  <c r="E89" i="7"/>
  <c r="E88" i="7"/>
  <c r="I87" i="7"/>
  <c r="H87" i="7"/>
  <c r="G87" i="7"/>
  <c r="F87" i="7"/>
  <c r="I86" i="7"/>
  <c r="H86" i="7"/>
  <c r="G86" i="7"/>
  <c r="F86" i="7"/>
  <c r="I85" i="7"/>
  <c r="H85" i="7"/>
  <c r="G85" i="7"/>
  <c r="F85" i="7"/>
  <c r="I84" i="7"/>
  <c r="H84" i="7"/>
  <c r="G84" i="7"/>
  <c r="F84" i="7"/>
  <c r="D82" i="7"/>
  <c r="C82" i="7"/>
  <c r="B82" i="7"/>
  <c r="H80" i="7"/>
  <c r="G80" i="7"/>
  <c r="E80" i="7"/>
  <c r="E79" i="7"/>
  <c r="E78" i="7"/>
  <c r="E77" i="7"/>
  <c r="I76" i="7"/>
  <c r="H76" i="7"/>
  <c r="G76" i="7"/>
  <c r="F76" i="7"/>
  <c r="I75" i="7"/>
  <c r="H75" i="7"/>
  <c r="G75" i="7"/>
  <c r="F75" i="7"/>
  <c r="I74" i="7"/>
  <c r="H74" i="7"/>
  <c r="G74" i="7"/>
  <c r="F74" i="7"/>
  <c r="I73" i="7"/>
  <c r="H73" i="7"/>
  <c r="G73" i="7"/>
  <c r="F73" i="7"/>
  <c r="D71" i="7"/>
  <c r="C71" i="7"/>
  <c r="B71" i="7"/>
  <c r="A70" i="7"/>
  <c r="I67" i="7"/>
  <c r="A65" i="7"/>
  <c r="H59" i="7"/>
  <c r="G59" i="7"/>
  <c r="E59" i="7"/>
  <c r="E58" i="7"/>
  <c r="E57" i="7"/>
  <c r="E56" i="7"/>
  <c r="I55" i="7"/>
  <c r="H55" i="7"/>
  <c r="G55" i="7"/>
  <c r="F55" i="7"/>
  <c r="I54" i="7"/>
  <c r="H54" i="7"/>
  <c r="G54" i="7"/>
  <c r="F54" i="7"/>
  <c r="I53" i="7"/>
  <c r="H53" i="7"/>
  <c r="G53" i="7"/>
  <c r="F53" i="7"/>
  <c r="I52" i="7"/>
  <c r="H52" i="7"/>
  <c r="G52" i="7"/>
  <c r="F52" i="7"/>
  <c r="E51" i="7"/>
  <c r="D51" i="7"/>
  <c r="C51" i="7"/>
  <c r="B51" i="7"/>
  <c r="H49" i="7"/>
  <c r="G49" i="7"/>
  <c r="E49" i="7"/>
  <c r="E48" i="7"/>
  <c r="E47" i="7"/>
  <c r="I46" i="7"/>
  <c r="H46" i="7"/>
  <c r="G46" i="7"/>
  <c r="F46" i="7"/>
  <c r="D44" i="7"/>
  <c r="C44" i="7"/>
  <c r="B44" i="7"/>
  <c r="H42" i="7"/>
  <c r="G42" i="7"/>
  <c r="E42" i="7"/>
  <c r="E41" i="7"/>
  <c r="E40" i="7"/>
  <c r="I39" i="7"/>
  <c r="H39" i="7"/>
  <c r="G39" i="7"/>
  <c r="F39" i="7"/>
  <c r="D37" i="7"/>
  <c r="C37" i="7"/>
  <c r="B37" i="7"/>
  <c r="A36" i="7"/>
  <c r="A34" i="7"/>
  <c r="A32" i="7"/>
  <c r="A18" i="7"/>
  <c r="A15" i="7"/>
  <c r="A10" i="7"/>
  <c r="G6" i="7"/>
  <c r="B6" i="7"/>
  <c r="A1" i="7"/>
  <c r="A1" i="4" l="1"/>
  <c r="A2" i="4"/>
  <c r="A3" i="4"/>
  <c r="A4" i="4"/>
  <c r="A5" i="4"/>
  <c r="A6" i="4"/>
  <c r="A7" i="4"/>
  <c r="A8" i="4"/>
  <c r="A9" i="4"/>
  <c r="A10" i="4"/>
  <c r="A11" i="4"/>
  <c r="A12" i="4"/>
  <c r="A13" i="4"/>
  <c r="A14" i="4"/>
  <c r="A15" i="4"/>
  <c r="A16" i="4"/>
  <c r="A17" i="4"/>
  <c r="A18" i="4"/>
  <c r="A19" i="4"/>
  <c r="A20" i="4"/>
  <c r="A21" i="4"/>
  <c r="A22" i="4"/>
  <c r="A23" i="4"/>
  <c r="A24" i="4"/>
  <c r="A25" i="4"/>
  <c r="A26" i="4"/>
  <c r="A27" i="4"/>
  <c r="A28" i="4"/>
  <c r="A29" i="4"/>
  <c r="A30" i="4"/>
  <c r="A31" i="4"/>
  <c r="A32" i="4"/>
  <c r="A33" i="4"/>
  <c r="A34" i="4"/>
  <c r="A35" i="4"/>
  <c r="A36" i="4"/>
  <c r="A37" i="4"/>
  <c r="A38" i="4"/>
  <c r="A39" i="4"/>
  <c r="A40" i="4"/>
  <c r="A41" i="4"/>
  <c r="A42" i="4"/>
  <c r="A43" i="4"/>
  <c r="A44" i="4"/>
  <c r="A45" i="4"/>
  <c r="A46" i="4"/>
  <c r="A47" i="4"/>
  <c r="A48" i="4"/>
  <c r="A49" i="4"/>
  <c r="A50" i="4"/>
  <c r="A51" i="4"/>
  <c r="A52" i="4"/>
  <c r="A53" i="4"/>
  <c r="A54" i="4"/>
  <c r="A55" i="4"/>
  <c r="A56" i="4"/>
  <c r="A57" i="4"/>
  <c r="A58" i="4"/>
  <c r="A59" i="4"/>
  <c r="A60" i="4"/>
  <c r="A61" i="4"/>
  <c r="A62" i="4"/>
  <c r="A63" i="4"/>
  <c r="A64" i="4"/>
  <c r="A65" i="4"/>
  <c r="A66" i="4"/>
  <c r="A67" i="4"/>
  <c r="A68" i="4"/>
  <c r="A69" i="4"/>
  <c r="A70" i="4"/>
  <c r="A71" i="4"/>
  <c r="A72" i="4"/>
  <c r="A73" i="4"/>
  <c r="A74" i="4"/>
  <c r="A75" i="4"/>
  <c r="A76" i="4"/>
  <c r="A77" i="4"/>
  <c r="A78" i="4"/>
  <c r="A79" i="4"/>
  <c r="A80" i="4"/>
  <c r="A81" i="4"/>
  <c r="A82" i="4"/>
  <c r="A83" i="4"/>
  <c r="A84" i="4"/>
  <c r="A85" i="4"/>
  <c r="A86" i="4"/>
  <c r="A87" i="4"/>
  <c r="A88" i="4"/>
  <c r="A89" i="4"/>
  <c r="A90" i="4"/>
  <c r="A91" i="4"/>
  <c r="A92" i="4"/>
  <c r="A93" i="4"/>
  <c r="A94" i="4"/>
  <c r="A95" i="4"/>
  <c r="A96" i="4"/>
  <c r="A97" i="4"/>
  <c r="A98" i="4"/>
  <c r="A99" i="4"/>
  <c r="A100" i="4"/>
  <c r="A101" i="4"/>
  <c r="A102" i="4"/>
  <c r="A103" i="4"/>
  <c r="A104" i="4"/>
  <c r="A105" i="4"/>
  <c r="A106" i="4"/>
  <c r="A107" i="4"/>
  <c r="A108" i="4"/>
  <c r="A109" i="4"/>
  <c r="A110" i="4"/>
  <c r="A111" i="4"/>
  <c r="A112" i="4"/>
  <c r="A113" i="4"/>
  <c r="A114" i="4"/>
  <c r="A115" i="4"/>
  <c r="A116" i="4"/>
  <c r="A117" i="4"/>
  <c r="A118" i="4"/>
  <c r="A119" i="4"/>
  <c r="A120" i="4"/>
  <c r="A121" i="4"/>
  <c r="A122" i="4"/>
  <c r="A123" i="4"/>
  <c r="A124" i="4"/>
  <c r="A125" i="4"/>
  <c r="A126" i="4"/>
  <c r="A127" i="4"/>
  <c r="A128" i="4"/>
  <c r="A129" i="4"/>
  <c r="A130" i="4"/>
  <c r="A131" i="4"/>
  <c r="A132" i="4"/>
  <c r="A133" i="4"/>
  <c r="A134" i="4"/>
  <c r="A135" i="4"/>
  <c r="A136" i="4"/>
  <c r="A137" i="4"/>
  <c r="A138" i="4"/>
  <c r="A139" i="4"/>
  <c r="A140" i="4"/>
  <c r="A141" i="4"/>
  <c r="A142" i="4"/>
  <c r="A143" i="4"/>
  <c r="A144" i="4"/>
  <c r="A145" i="4"/>
  <c r="A146" i="4"/>
  <c r="A147" i="4"/>
  <c r="A148" i="4"/>
  <c r="A149" i="4"/>
  <c r="A150" i="4"/>
  <c r="A151" i="4"/>
  <c r="A152" i="4"/>
  <c r="A153" i="4"/>
  <c r="A154" i="4"/>
  <c r="A155" i="4"/>
  <c r="A156" i="4"/>
  <c r="A157" i="4"/>
  <c r="A158" i="4"/>
  <c r="A159" i="4"/>
  <c r="A160" i="4"/>
  <c r="A161" i="4"/>
  <c r="A162" i="4"/>
  <c r="A163" i="4"/>
  <c r="A164" i="4"/>
  <c r="A165" i="4"/>
  <c r="A166" i="4"/>
  <c r="A167" i="4"/>
  <c r="A168" i="4"/>
  <c r="A169" i="4"/>
  <c r="A170" i="4"/>
  <c r="A171" i="4"/>
  <c r="A172" i="4"/>
  <c r="A173" i="4"/>
  <c r="A174" i="4"/>
  <c r="A175" i="4"/>
  <c r="A176" i="4"/>
  <c r="A177" i="4"/>
  <c r="A178" i="4"/>
  <c r="A179" i="4"/>
  <c r="A180" i="4"/>
  <c r="A181" i="4"/>
  <c r="A182" i="4"/>
  <c r="A183" i="4"/>
  <c r="A184" i="4"/>
  <c r="A185" i="4"/>
  <c r="A186" i="4"/>
  <c r="A187" i="4"/>
  <c r="A188" i="4"/>
  <c r="A189" i="4"/>
  <c r="A190" i="4"/>
  <c r="A191" i="4"/>
  <c r="A192" i="4"/>
  <c r="A193" i="4"/>
  <c r="A194" i="4"/>
  <c r="A195" i="4"/>
  <c r="A196" i="4"/>
  <c r="A197" i="4"/>
  <c r="A198" i="4"/>
  <c r="A199" i="4"/>
  <c r="A200" i="4"/>
  <c r="A201" i="4"/>
  <c r="A202" i="4"/>
  <c r="A203" i="4"/>
  <c r="A204" i="4"/>
  <c r="A205" i="4"/>
  <c r="A206" i="4"/>
  <c r="A207" i="4"/>
  <c r="A208" i="4"/>
  <c r="A209" i="4"/>
  <c r="A210" i="4"/>
  <c r="A211" i="4"/>
  <c r="A212" i="4"/>
  <c r="A213" i="4"/>
  <c r="A214" i="4"/>
  <c r="A215" i="4"/>
  <c r="A216" i="4"/>
  <c r="A217" i="4"/>
  <c r="A218" i="4"/>
  <c r="A219" i="4"/>
  <c r="A220" i="4"/>
  <c r="A221" i="4"/>
  <c r="A222" i="4"/>
  <c r="A223" i="4"/>
  <c r="A224" i="4"/>
  <c r="A225" i="4"/>
  <c r="A226" i="4"/>
  <c r="A227" i="4"/>
  <c r="A228" i="4"/>
  <c r="A229" i="4"/>
  <c r="A230" i="4"/>
  <c r="A231" i="4"/>
  <c r="A232" i="4"/>
  <c r="A233" i="4"/>
  <c r="A234" i="4"/>
  <c r="A235" i="4"/>
  <c r="A236" i="4"/>
  <c r="A237" i="4"/>
  <c r="A238" i="4"/>
  <c r="A239" i="4"/>
  <c r="A240" i="4"/>
  <c r="A241" i="4"/>
  <c r="A242" i="4"/>
  <c r="A243" i="4"/>
  <c r="A244" i="4"/>
  <c r="A245" i="4"/>
  <c r="A246" i="4"/>
  <c r="A247" i="4"/>
  <c r="A248" i="4"/>
  <c r="A249" i="4"/>
  <c r="A250" i="4"/>
  <c r="A251" i="4"/>
  <c r="A252" i="4"/>
  <c r="A253" i="4"/>
  <c r="A254" i="4"/>
  <c r="A255" i="4"/>
  <c r="A256" i="4"/>
  <c r="A257" i="4"/>
  <c r="A258" i="4"/>
  <c r="A259" i="4"/>
  <c r="A260" i="4"/>
  <c r="A261" i="4"/>
  <c r="A262" i="4"/>
  <c r="A263" i="4"/>
  <c r="A264" i="4"/>
  <c r="A265" i="4"/>
  <c r="A266" i="4"/>
  <c r="A1" i="3"/>
  <c r="Y1" i="3"/>
  <c r="CY1" i="3"/>
  <c r="CZ1" i="3"/>
  <c r="DB1" i="3" s="1"/>
  <c r="DA1" i="3"/>
  <c r="DC1" i="3"/>
  <c r="A2" i="3"/>
  <c r="Y2" i="3"/>
  <c r="CV2" i="3" s="1"/>
  <c r="CX2" i="3"/>
  <c r="CY2" i="3"/>
  <c r="CZ2" i="3"/>
  <c r="DB2" i="3" s="1"/>
  <c r="DA2" i="3"/>
  <c r="DC2" i="3"/>
  <c r="A3" i="3"/>
  <c r="Y3" i="3"/>
  <c r="CU3" i="3"/>
  <c r="CY3" i="3"/>
  <c r="CZ3" i="3"/>
  <c r="DB3" i="3" s="1"/>
  <c r="DA3" i="3"/>
  <c r="DC3" i="3"/>
  <c r="A4" i="3"/>
  <c r="Y4" i="3"/>
  <c r="CY4" i="3"/>
  <c r="CZ4" i="3"/>
  <c r="DB4" i="3" s="1"/>
  <c r="DA4" i="3"/>
  <c r="DC4" i="3"/>
  <c r="A5" i="3"/>
  <c r="Y5" i="3"/>
  <c r="CX5" i="3" s="1"/>
  <c r="CY5" i="3"/>
  <c r="CZ5" i="3"/>
  <c r="DA5" i="3"/>
  <c r="DB5" i="3"/>
  <c r="DC5" i="3"/>
  <c r="A6" i="3"/>
  <c r="Y6" i="3"/>
  <c r="CY6" i="3"/>
  <c r="CZ6" i="3"/>
  <c r="DB6" i="3" s="1"/>
  <c r="DA6" i="3"/>
  <c r="DC6" i="3"/>
  <c r="A7" i="3"/>
  <c r="Y7" i="3"/>
  <c r="CY7" i="3"/>
  <c r="CZ7" i="3"/>
  <c r="DB7" i="3" s="1"/>
  <c r="DA7" i="3"/>
  <c r="DC7" i="3"/>
  <c r="A8" i="3"/>
  <c r="Y8" i="3"/>
  <c r="CY8" i="3"/>
  <c r="CZ8" i="3"/>
  <c r="DA8" i="3"/>
  <c r="DB8" i="3"/>
  <c r="DC8" i="3"/>
  <c r="A9" i="3"/>
  <c r="Y9" i="3"/>
  <c r="CY9" i="3"/>
  <c r="CZ9" i="3"/>
  <c r="DB9" i="3" s="1"/>
  <c r="DA9" i="3"/>
  <c r="DC9" i="3"/>
  <c r="A10" i="3"/>
  <c r="Y10" i="3"/>
  <c r="CY10" i="3"/>
  <c r="CZ10" i="3"/>
  <c r="DB10" i="3" s="1"/>
  <c r="DA10" i="3"/>
  <c r="DC10" i="3"/>
  <c r="A11" i="3"/>
  <c r="Y11" i="3"/>
  <c r="CY11" i="3"/>
  <c r="CZ11" i="3"/>
  <c r="DA11" i="3"/>
  <c r="DB11" i="3"/>
  <c r="DC11" i="3"/>
  <c r="A12" i="3"/>
  <c r="Y12" i="3"/>
  <c r="CY12" i="3"/>
  <c r="CZ12" i="3"/>
  <c r="DB12" i="3" s="1"/>
  <c r="DA12" i="3"/>
  <c r="DC12" i="3"/>
  <c r="A13" i="3"/>
  <c r="Y13" i="3"/>
  <c r="CY13" i="3"/>
  <c r="CZ13" i="3"/>
  <c r="DB13" i="3" s="1"/>
  <c r="DA13" i="3"/>
  <c r="DC13" i="3"/>
  <c r="A14" i="3"/>
  <c r="Y14" i="3"/>
  <c r="CY14" i="3"/>
  <c r="CZ14" i="3"/>
  <c r="DB14" i="3" s="1"/>
  <c r="DA14" i="3"/>
  <c r="DC14" i="3"/>
  <c r="A15" i="3"/>
  <c r="Y15" i="3"/>
  <c r="CY15" i="3"/>
  <c r="CZ15" i="3"/>
  <c r="DB15" i="3" s="1"/>
  <c r="DA15" i="3"/>
  <c r="DC15" i="3"/>
  <c r="A16" i="3"/>
  <c r="Y16" i="3"/>
  <c r="CY16" i="3"/>
  <c r="CZ16" i="3"/>
  <c r="DA16" i="3"/>
  <c r="DB16" i="3"/>
  <c r="DC16" i="3"/>
  <c r="A17" i="3"/>
  <c r="Y17" i="3"/>
  <c r="CY17" i="3"/>
  <c r="CZ17" i="3"/>
  <c r="DA17" i="3"/>
  <c r="DB17" i="3"/>
  <c r="DC17" i="3"/>
  <c r="A18" i="3"/>
  <c r="Y18" i="3"/>
  <c r="CY18" i="3"/>
  <c r="CZ18" i="3"/>
  <c r="DB18" i="3" s="1"/>
  <c r="DA18" i="3"/>
  <c r="DC18" i="3"/>
  <c r="A19" i="3"/>
  <c r="Y19" i="3"/>
  <c r="CY19" i="3"/>
  <c r="CZ19" i="3"/>
  <c r="DB19" i="3" s="1"/>
  <c r="DA19" i="3"/>
  <c r="DC19" i="3"/>
  <c r="A20" i="3"/>
  <c r="Y20" i="3"/>
  <c r="CV20" i="3" s="1"/>
  <c r="CU20" i="3"/>
  <c r="CY20" i="3"/>
  <c r="CZ20" i="3"/>
  <c r="DA20" i="3"/>
  <c r="DB20" i="3"/>
  <c r="DC20" i="3"/>
  <c r="A21" i="3"/>
  <c r="Y21" i="3"/>
  <c r="CX21" i="3"/>
  <c r="CY21" i="3"/>
  <c r="CZ21" i="3"/>
  <c r="DB21" i="3" s="1"/>
  <c r="DA21" i="3"/>
  <c r="DC21" i="3"/>
  <c r="DI21" i="3"/>
  <c r="A22" i="3"/>
  <c r="Y22" i="3"/>
  <c r="CX22" i="3"/>
  <c r="DF22" i="3" s="1"/>
  <c r="DJ22" i="3" s="1"/>
  <c r="CY22" i="3"/>
  <c r="CZ22" i="3"/>
  <c r="DA22" i="3"/>
  <c r="DB22" i="3"/>
  <c r="DC22" i="3"/>
  <c r="A23" i="3"/>
  <c r="Y23" i="3"/>
  <c r="CX23" i="3" s="1"/>
  <c r="DF23" i="3" s="1"/>
  <c r="CY23" i="3"/>
  <c r="CZ23" i="3"/>
  <c r="DA23" i="3"/>
  <c r="DB23" i="3"/>
  <c r="DC23" i="3"/>
  <c r="DG23" i="3"/>
  <c r="DH23" i="3"/>
  <c r="DI23" i="3"/>
  <c r="DJ23" i="3"/>
  <c r="A24" i="3"/>
  <c r="Y24" i="3"/>
  <c r="CX24" i="3"/>
  <c r="DI24" i="3" s="1"/>
  <c r="CY24" i="3"/>
  <c r="CZ24" i="3"/>
  <c r="DB24" i="3" s="1"/>
  <c r="DA24" i="3"/>
  <c r="DC24" i="3"/>
  <c r="A25" i="3"/>
  <c r="Y25" i="3"/>
  <c r="CX25" i="3" s="1"/>
  <c r="CY25" i="3"/>
  <c r="CZ25" i="3"/>
  <c r="DB25" i="3" s="1"/>
  <c r="DA25" i="3"/>
  <c r="DC25" i="3"/>
  <c r="A26" i="3"/>
  <c r="Y26" i="3"/>
  <c r="CX26" i="3" s="1"/>
  <c r="DF26" i="3" s="1"/>
  <c r="DJ26" i="3" s="1"/>
  <c r="CY26" i="3"/>
  <c r="CZ26" i="3"/>
  <c r="DA26" i="3"/>
  <c r="DB26" i="3"/>
  <c r="DC26" i="3"/>
  <c r="DH26" i="3"/>
  <c r="A27" i="3"/>
  <c r="Y27" i="3"/>
  <c r="CX27" i="3"/>
  <c r="CY27" i="3"/>
  <c r="CZ27" i="3"/>
  <c r="DB27" i="3" s="1"/>
  <c r="DA27" i="3"/>
  <c r="DC27" i="3"/>
  <c r="A28" i="3"/>
  <c r="Y28" i="3"/>
  <c r="CX28" i="3" s="1"/>
  <c r="CY28" i="3"/>
  <c r="CZ28" i="3"/>
  <c r="DA28" i="3"/>
  <c r="DB28" i="3"/>
  <c r="DC28" i="3"/>
  <c r="A29" i="3"/>
  <c r="Y29" i="3"/>
  <c r="CX29" i="3"/>
  <c r="CY29" i="3"/>
  <c r="CZ29" i="3"/>
  <c r="DB29" i="3" s="1"/>
  <c r="DA29" i="3"/>
  <c r="DC29" i="3"/>
  <c r="A30" i="3"/>
  <c r="Y30" i="3"/>
  <c r="CV30" i="3" s="1"/>
  <c r="CU30" i="3"/>
  <c r="CY30" i="3"/>
  <c r="CZ30" i="3"/>
  <c r="DB30" i="3" s="1"/>
  <c r="DA30" i="3"/>
  <c r="DC30" i="3"/>
  <c r="A31" i="3"/>
  <c r="Y31" i="3"/>
  <c r="CW31" i="3" s="1"/>
  <c r="CY31" i="3"/>
  <c r="CZ31" i="3"/>
  <c r="DB31" i="3" s="1"/>
  <c r="DA31" i="3"/>
  <c r="DC31" i="3"/>
  <c r="A32" i="3"/>
  <c r="Y32" i="3"/>
  <c r="CX32" i="3" s="1"/>
  <c r="CY32" i="3"/>
  <c r="CZ32" i="3"/>
  <c r="DB32" i="3" s="1"/>
  <c r="DA32" i="3"/>
  <c r="DC32" i="3"/>
  <c r="A33" i="3"/>
  <c r="Y33" i="3"/>
  <c r="CX33" i="3" s="1"/>
  <c r="CY33" i="3"/>
  <c r="CZ33" i="3"/>
  <c r="DB33" i="3" s="1"/>
  <c r="DA33" i="3"/>
  <c r="DC33" i="3"/>
  <c r="DG33" i="3"/>
  <c r="DH33" i="3"/>
  <c r="A34" i="3"/>
  <c r="Y34" i="3"/>
  <c r="CU34" i="3"/>
  <c r="CV34" i="3"/>
  <c r="CX34" i="3"/>
  <c r="CY34" i="3"/>
  <c r="CZ34" i="3"/>
  <c r="DB34" i="3" s="1"/>
  <c r="DA34" i="3"/>
  <c r="DC34" i="3"/>
  <c r="DI34" i="3"/>
  <c r="DJ34" i="3" s="1"/>
  <c r="A35" i="3"/>
  <c r="Y35" i="3"/>
  <c r="CW35" i="3" s="1"/>
  <c r="CY35" i="3"/>
  <c r="CZ35" i="3"/>
  <c r="DB35" i="3" s="1"/>
  <c r="DA35" i="3"/>
  <c r="DC35" i="3"/>
  <c r="A36" i="3"/>
  <c r="Y36" i="3"/>
  <c r="CX36" i="3" s="1"/>
  <c r="DH36" i="3" s="1"/>
  <c r="CY36" i="3"/>
  <c r="CZ36" i="3"/>
  <c r="DA36" i="3"/>
  <c r="DB36" i="3"/>
  <c r="DC36" i="3"/>
  <c r="A37" i="3"/>
  <c r="Y37" i="3"/>
  <c r="CV37" i="3" s="1"/>
  <c r="CU37" i="3"/>
  <c r="CY37" i="3"/>
  <c r="CZ37" i="3"/>
  <c r="DB37" i="3" s="1"/>
  <c r="DA37" i="3"/>
  <c r="DC37" i="3"/>
  <c r="A38" i="3"/>
  <c r="Y38" i="3"/>
  <c r="CV38" i="3" s="1"/>
  <c r="CU38" i="3"/>
  <c r="CY38" i="3"/>
  <c r="CZ38" i="3"/>
  <c r="DB38" i="3" s="1"/>
  <c r="DA38" i="3"/>
  <c r="DC38" i="3"/>
  <c r="A39" i="3"/>
  <c r="Y39" i="3"/>
  <c r="CX39" i="3" s="1"/>
  <c r="CU39" i="3"/>
  <c r="CY39" i="3"/>
  <c r="CZ39" i="3"/>
  <c r="DB39" i="3" s="1"/>
  <c r="DA39" i="3"/>
  <c r="DC39" i="3"/>
  <c r="A40" i="3"/>
  <c r="Y40" i="3"/>
  <c r="CX40" i="3" s="1"/>
  <c r="DG40" i="3" s="1"/>
  <c r="CY40" i="3"/>
  <c r="CZ40" i="3"/>
  <c r="DA40" i="3"/>
  <c r="DB40" i="3"/>
  <c r="DC40" i="3"/>
  <c r="A41" i="3"/>
  <c r="Y41" i="3"/>
  <c r="CX41" i="3" s="1"/>
  <c r="CU41" i="3"/>
  <c r="CV41" i="3"/>
  <c r="CY41" i="3"/>
  <c r="CZ41" i="3"/>
  <c r="DA41" i="3"/>
  <c r="DB41" i="3"/>
  <c r="DC41" i="3"/>
  <c r="DH41" i="3"/>
  <c r="A42" i="3"/>
  <c r="Y42" i="3"/>
  <c r="CU42" i="3"/>
  <c r="CY42" i="3"/>
  <c r="CZ42" i="3"/>
  <c r="DB42" i="3" s="1"/>
  <c r="DA42" i="3"/>
  <c r="DC42" i="3"/>
  <c r="A43" i="3"/>
  <c r="Y43" i="3"/>
  <c r="CX43" i="3"/>
  <c r="DI43" i="3" s="1"/>
  <c r="CY43" i="3"/>
  <c r="CZ43" i="3"/>
  <c r="DB43" i="3" s="1"/>
  <c r="DA43" i="3"/>
  <c r="DC43" i="3"/>
  <c r="DF43" i="3"/>
  <c r="DJ43" i="3" s="1"/>
  <c r="DH43" i="3"/>
  <c r="A44" i="3"/>
  <c r="Y44" i="3"/>
  <c r="CV44" i="3" s="1"/>
  <c r="CU44" i="3"/>
  <c r="CX44" i="3"/>
  <c r="CY44" i="3"/>
  <c r="CZ44" i="3"/>
  <c r="DB44" i="3" s="1"/>
  <c r="DA44" i="3"/>
  <c r="DC44" i="3"/>
  <c r="A45" i="3"/>
  <c r="Y45" i="3"/>
  <c r="CX45" i="3" s="1"/>
  <c r="DI45" i="3" s="1"/>
  <c r="CW45" i="3"/>
  <c r="CY45" i="3"/>
  <c r="CZ45" i="3"/>
  <c r="DA45" i="3"/>
  <c r="DB45" i="3"/>
  <c r="DC45" i="3"/>
  <c r="DG45" i="3"/>
  <c r="DJ45" i="3" s="1"/>
  <c r="DH45" i="3"/>
  <c r="A46" i="3"/>
  <c r="Y46" i="3"/>
  <c r="CX46" i="3" s="1"/>
  <c r="CY46" i="3"/>
  <c r="CZ46" i="3"/>
  <c r="DB46" i="3" s="1"/>
  <c r="DA46" i="3"/>
  <c r="DC46" i="3"/>
  <c r="A47" i="3"/>
  <c r="Y47" i="3"/>
  <c r="CU47" i="3"/>
  <c r="CY47" i="3"/>
  <c r="CZ47" i="3"/>
  <c r="DB47" i="3" s="1"/>
  <c r="DA47" i="3"/>
  <c r="DC47" i="3"/>
  <c r="A48" i="3"/>
  <c r="Y48" i="3"/>
  <c r="CW48" i="3"/>
  <c r="CX48" i="3"/>
  <c r="CY48" i="3"/>
  <c r="CZ48" i="3"/>
  <c r="DB48" i="3" s="1"/>
  <c r="DA48" i="3"/>
  <c r="DC48" i="3"/>
  <c r="DH48" i="3"/>
  <c r="A49" i="3"/>
  <c r="Y49" i="3"/>
  <c r="CX49" i="3" s="1"/>
  <c r="CY49" i="3"/>
  <c r="CZ49" i="3"/>
  <c r="DA49" i="3"/>
  <c r="DB49" i="3"/>
  <c r="DC49" i="3"/>
  <c r="DF49" i="3"/>
  <c r="DJ49" i="3" s="1"/>
  <c r="A50" i="3"/>
  <c r="Y50" i="3"/>
  <c r="CX50" i="3" s="1"/>
  <c r="DG50" i="3" s="1"/>
  <c r="CY50" i="3"/>
  <c r="CZ50" i="3"/>
  <c r="DB50" i="3" s="1"/>
  <c r="DA50" i="3"/>
  <c r="DC50" i="3"/>
  <c r="A51" i="3"/>
  <c r="Y51" i="3"/>
  <c r="CY51" i="3"/>
  <c r="CZ51" i="3"/>
  <c r="DA51" i="3"/>
  <c r="DB51" i="3"/>
  <c r="DC51" i="3"/>
  <c r="A52" i="3"/>
  <c r="Y52" i="3"/>
  <c r="CY52" i="3"/>
  <c r="CZ52" i="3"/>
  <c r="DB52" i="3" s="1"/>
  <c r="DA52" i="3"/>
  <c r="DC52" i="3"/>
  <c r="A53" i="3"/>
  <c r="Y53" i="3"/>
  <c r="CY53" i="3"/>
  <c r="CZ53" i="3"/>
  <c r="DB53" i="3" s="1"/>
  <c r="DA53" i="3"/>
  <c r="DC53" i="3"/>
  <c r="A54" i="3"/>
  <c r="Y54" i="3"/>
  <c r="CU54" i="3"/>
  <c r="CY54" i="3"/>
  <c r="CZ54" i="3"/>
  <c r="DB54" i="3" s="1"/>
  <c r="DA54" i="3"/>
  <c r="DC54" i="3"/>
  <c r="A55" i="3"/>
  <c r="Y55" i="3"/>
  <c r="CY55" i="3"/>
  <c r="CZ55" i="3"/>
  <c r="DB55" i="3" s="1"/>
  <c r="DA55" i="3"/>
  <c r="DC55" i="3"/>
  <c r="A56" i="3"/>
  <c r="Y56" i="3"/>
  <c r="CX56" i="3"/>
  <c r="DF56" i="3" s="1"/>
  <c r="DJ56" i="3" s="1"/>
  <c r="CY56" i="3"/>
  <c r="CZ56" i="3"/>
  <c r="DB56" i="3" s="1"/>
  <c r="DA56" i="3"/>
  <c r="DC56" i="3"/>
  <c r="A57" i="3"/>
  <c r="Y57" i="3"/>
  <c r="CX57" i="3"/>
  <c r="CY57" i="3"/>
  <c r="CZ57" i="3"/>
  <c r="DB57" i="3" s="1"/>
  <c r="DA57" i="3"/>
  <c r="DC57" i="3"/>
  <c r="DF57" i="3"/>
  <c r="DJ57" i="3" s="1"/>
  <c r="DG57" i="3"/>
  <c r="DH57" i="3"/>
  <c r="DI57" i="3"/>
  <c r="A58" i="3"/>
  <c r="Y58" i="3"/>
  <c r="CY58" i="3"/>
  <c r="CZ58" i="3"/>
  <c r="DA58" i="3"/>
  <c r="DB58" i="3"/>
  <c r="DC58" i="3"/>
  <c r="A59" i="3"/>
  <c r="Y59" i="3"/>
  <c r="CY59" i="3"/>
  <c r="CZ59" i="3"/>
  <c r="DB59" i="3" s="1"/>
  <c r="DA59" i="3"/>
  <c r="DC59" i="3"/>
  <c r="A60" i="3"/>
  <c r="Y60" i="3"/>
  <c r="CY60" i="3"/>
  <c r="CZ60" i="3"/>
  <c r="DB60" i="3" s="1"/>
  <c r="DA60" i="3"/>
  <c r="DC60" i="3"/>
  <c r="A61" i="3"/>
  <c r="Y61" i="3"/>
  <c r="CY61" i="3"/>
  <c r="CZ61" i="3"/>
  <c r="DB61" i="3" s="1"/>
  <c r="DA61" i="3"/>
  <c r="DC61" i="3"/>
  <c r="A62" i="3"/>
  <c r="Y62" i="3"/>
  <c r="CU62" i="3"/>
  <c r="CV62" i="3"/>
  <c r="CX62" i="3"/>
  <c r="CY62" i="3"/>
  <c r="CZ62" i="3"/>
  <c r="DA62" i="3"/>
  <c r="DB62" i="3"/>
  <c r="DC62" i="3"/>
  <c r="A63" i="3"/>
  <c r="Y63" i="3"/>
  <c r="CV63" i="3" s="1"/>
  <c r="CU63" i="3"/>
  <c r="CY63" i="3"/>
  <c r="CZ63" i="3"/>
  <c r="DB63" i="3" s="1"/>
  <c r="DA63" i="3"/>
  <c r="DC63" i="3"/>
  <c r="A64" i="3"/>
  <c r="Y64" i="3"/>
  <c r="CX64" i="3"/>
  <c r="CY64" i="3"/>
  <c r="CZ64" i="3"/>
  <c r="DB64" i="3" s="1"/>
  <c r="DA64" i="3"/>
  <c r="DC64" i="3"/>
  <c r="A65" i="3"/>
  <c r="Y65" i="3"/>
  <c r="CX65" i="3"/>
  <c r="DI65" i="3" s="1"/>
  <c r="CY65" i="3"/>
  <c r="CZ65" i="3"/>
  <c r="DB65" i="3" s="1"/>
  <c r="DA65" i="3"/>
  <c r="DC65" i="3"/>
  <c r="A66" i="3"/>
  <c r="Y66" i="3"/>
  <c r="CV66" i="3" s="1"/>
  <c r="CU66" i="3"/>
  <c r="CY66" i="3"/>
  <c r="CZ66" i="3"/>
  <c r="DB66" i="3" s="1"/>
  <c r="DA66" i="3"/>
  <c r="DC66" i="3"/>
  <c r="A67" i="3"/>
  <c r="Y67" i="3"/>
  <c r="CY67" i="3"/>
  <c r="CZ67" i="3"/>
  <c r="DB67" i="3" s="1"/>
  <c r="DA67" i="3"/>
  <c r="DC67" i="3"/>
  <c r="A68" i="3"/>
  <c r="Y68" i="3"/>
  <c r="CX68" i="3" s="1"/>
  <c r="CY68" i="3"/>
  <c r="CZ68" i="3"/>
  <c r="DA68" i="3"/>
  <c r="DB68" i="3"/>
  <c r="DC68" i="3"/>
  <c r="A69" i="3"/>
  <c r="Y69" i="3"/>
  <c r="CX69" i="3"/>
  <c r="CY69" i="3"/>
  <c r="CZ69" i="3"/>
  <c r="DB69" i="3" s="1"/>
  <c r="DA69" i="3"/>
  <c r="DC69" i="3"/>
  <c r="A70" i="3"/>
  <c r="Y70" i="3"/>
  <c r="CY70" i="3"/>
  <c r="CZ70" i="3"/>
  <c r="DB70" i="3" s="1"/>
  <c r="DA70" i="3"/>
  <c r="DC70" i="3"/>
  <c r="A71" i="3"/>
  <c r="Y71" i="3"/>
  <c r="CY71" i="3"/>
  <c r="CZ71" i="3"/>
  <c r="DA71" i="3"/>
  <c r="DB71" i="3"/>
  <c r="DC71" i="3"/>
  <c r="A72" i="3"/>
  <c r="Y72" i="3"/>
  <c r="CY72" i="3"/>
  <c r="CZ72" i="3"/>
  <c r="DB72" i="3" s="1"/>
  <c r="DA72" i="3"/>
  <c r="DC72" i="3"/>
  <c r="A73" i="3"/>
  <c r="Y73" i="3"/>
  <c r="CY73" i="3"/>
  <c r="CZ73" i="3"/>
  <c r="DB73" i="3" s="1"/>
  <c r="DA73" i="3"/>
  <c r="DC73" i="3"/>
  <c r="A74" i="3"/>
  <c r="Y74" i="3"/>
  <c r="CU74" i="3"/>
  <c r="CY74" i="3"/>
  <c r="CZ74" i="3"/>
  <c r="DB74" i="3" s="1"/>
  <c r="DA74" i="3"/>
  <c r="DC74" i="3"/>
  <c r="A75" i="3"/>
  <c r="Y75" i="3"/>
  <c r="CV75" i="3" s="1"/>
  <c r="CU75" i="3"/>
  <c r="CY75" i="3"/>
  <c r="CZ75" i="3"/>
  <c r="DB75" i="3" s="1"/>
  <c r="DA75" i="3"/>
  <c r="DC75" i="3"/>
  <c r="A76" i="3"/>
  <c r="Y76" i="3"/>
  <c r="CX76" i="3" s="1"/>
  <c r="CY76" i="3"/>
  <c r="CZ76" i="3"/>
  <c r="DA76" i="3"/>
  <c r="DB76" i="3"/>
  <c r="DC76" i="3"/>
  <c r="A77" i="3"/>
  <c r="Y77" i="3"/>
  <c r="CX77" i="3"/>
  <c r="CY77" i="3"/>
  <c r="CZ77" i="3"/>
  <c r="DA77" i="3"/>
  <c r="DB77" i="3"/>
  <c r="DC77" i="3"/>
  <c r="DF77" i="3"/>
  <c r="DJ77" i="3" s="1"/>
  <c r="DG77" i="3"/>
  <c r="DH77" i="3"/>
  <c r="DI77" i="3"/>
  <c r="A78" i="3"/>
  <c r="Y78" i="3"/>
  <c r="CU78" i="3"/>
  <c r="CY78" i="3"/>
  <c r="CZ78" i="3"/>
  <c r="DB78" i="3" s="1"/>
  <c r="DA78" i="3"/>
  <c r="DC78" i="3"/>
  <c r="A79" i="3"/>
  <c r="Y79" i="3"/>
  <c r="CX79" i="3" s="1"/>
  <c r="CY79" i="3"/>
  <c r="CZ79" i="3"/>
  <c r="DB79" i="3" s="1"/>
  <c r="DA79" i="3"/>
  <c r="DC79" i="3"/>
  <c r="DI79" i="3"/>
  <c r="A80" i="3"/>
  <c r="Y80" i="3"/>
  <c r="CX80" i="3"/>
  <c r="DF80" i="3" s="1"/>
  <c r="DJ80" i="3" s="1"/>
  <c r="CY80" i="3"/>
  <c r="CZ80" i="3"/>
  <c r="DA80" i="3"/>
  <c r="DB80" i="3"/>
  <c r="DC80" i="3"/>
  <c r="A81" i="3"/>
  <c r="Y81" i="3"/>
  <c r="CX81" i="3"/>
  <c r="DF81" i="3" s="1"/>
  <c r="DJ81" i="3" s="1"/>
  <c r="CY81" i="3"/>
  <c r="CZ81" i="3"/>
  <c r="DB81" i="3" s="1"/>
  <c r="DA81" i="3"/>
  <c r="DC81" i="3"/>
  <c r="A82" i="3"/>
  <c r="Y82" i="3"/>
  <c r="CY82" i="3"/>
  <c r="CZ82" i="3"/>
  <c r="DB82" i="3" s="1"/>
  <c r="DA82" i="3"/>
  <c r="DC82" i="3"/>
  <c r="A83" i="3"/>
  <c r="Y83" i="3"/>
  <c r="CY83" i="3"/>
  <c r="CZ83" i="3"/>
  <c r="DB83" i="3" s="1"/>
  <c r="DA83" i="3"/>
  <c r="DC83" i="3"/>
  <c r="A84" i="3"/>
  <c r="Y84" i="3"/>
  <c r="CY84" i="3"/>
  <c r="CZ84" i="3"/>
  <c r="DB84" i="3" s="1"/>
  <c r="DA84" i="3"/>
  <c r="DC84" i="3"/>
  <c r="A85" i="3"/>
  <c r="Y85" i="3"/>
  <c r="CY85" i="3"/>
  <c r="CZ85" i="3"/>
  <c r="DB85" i="3" s="1"/>
  <c r="DA85" i="3"/>
  <c r="DC85" i="3"/>
  <c r="A86" i="3"/>
  <c r="Y86" i="3"/>
  <c r="CX86" i="3" s="1"/>
  <c r="CU86" i="3"/>
  <c r="CY86" i="3"/>
  <c r="CZ86" i="3"/>
  <c r="DB86" i="3" s="1"/>
  <c r="DA86" i="3"/>
  <c r="DC86" i="3"/>
  <c r="A87" i="3"/>
  <c r="Y87" i="3"/>
  <c r="CX87" i="3" s="1"/>
  <c r="CU87" i="3"/>
  <c r="CV87" i="3"/>
  <c r="CY87" i="3"/>
  <c r="CZ87" i="3"/>
  <c r="DB87" i="3" s="1"/>
  <c r="DA87" i="3"/>
  <c r="DC87" i="3"/>
  <c r="A88" i="3"/>
  <c r="Y88" i="3"/>
  <c r="CX88" i="3"/>
  <c r="DI88" i="3" s="1"/>
  <c r="CY88" i="3"/>
  <c r="CZ88" i="3"/>
  <c r="DA88" i="3"/>
  <c r="DB88" i="3"/>
  <c r="DC88" i="3"/>
  <c r="DF88" i="3"/>
  <c r="DG88" i="3"/>
  <c r="DH88" i="3"/>
  <c r="DJ88" i="3"/>
  <c r="A89" i="3"/>
  <c r="Y89" i="3"/>
  <c r="CX89" i="3" s="1"/>
  <c r="CY89" i="3"/>
  <c r="CZ89" i="3"/>
  <c r="DB89" i="3" s="1"/>
  <c r="DA89" i="3"/>
  <c r="DC89" i="3"/>
  <c r="A90" i="3"/>
  <c r="Y90" i="3"/>
  <c r="CV90" i="3" s="1"/>
  <c r="CU90" i="3"/>
  <c r="CX90" i="3"/>
  <c r="DG90" i="3" s="1"/>
  <c r="CY90" i="3"/>
  <c r="CZ90" i="3"/>
  <c r="DA90" i="3"/>
  <c r="DB90" i="3"/>
  <c r="DC90" i="3"/>
  <c r="A91" i="3"/>
  <c r="Y91" i="3"/>
  <c r="CY91" i="3"/>
  <c r="CZ91" i="3"/>
  <c r="DB91" i="3" s="1"/>
  <c r="DA91" i="3"/>
  <c r="DC91" i="3"/>
  <c r="A92" i="3"/>
  <c r="Y92" i="3"/>
  <c r="CX92" i="3" s="1"/>
  <c r="CY92" i="3"/>
  <c r="CZ92" i="3"/>
  <c r="DB92" i="3" s="1"/>
  <c r="DA92" i="3"/>
  <c r="DC92" i="3"/>
  <c r="A93" i="3"/>
  <c r="Y93" i="3"/>
  <c r="CX93" i="3"/>
  <c r="DG93" i="3" s="1"/>
  <c r="CY93" i="3"/>
  <c r="CZ93" i="3"/>
  <c r="DA93" i="3"/>
  <c r="DB93" i="3"/>
  <c r="DC93" i="3"/>
  <c r="DH93" i="3"/>
  <c r="DI93" i="3"/>
  <c r="A94" i="3"/>
  <c r="Y94" i="3"/>
  <c r="CY94" i="3"/>
  <c r="CZ94" i="3"/>
  <c r="DB94" i="3" s="1"/>
  <c r="DA94" i="3"/>
  <c r="DC94" i="3"/>
  <c r="A95" i="3"/>
  <c r="Y95" i="3"/>
  <c r="CY95" i="3"/>
  <c r="CZ95" i="3"/>
  <c r="DB95" i="3" s="1"/>
  <c r="DA95" i="3"/>
  <c r="DC95" i="3"/>
  <c r="A96" i="3"/>
  <c r="Y96" i="3"/>
  <c r="CY96" i="3"/>
  <c r="CZ96" i="3"/>
  <c r="DA96" i="3"/>
  <c r="DB96" i="3"/>
  <c r="DC96" i="3"/>
  <c r="A97" i="3"/>
  <c r="Y97" i="3"/>
  <c r="CY97" i="3"/>
  <c r="CZ97" i="3"/>
  <c r="DA97" i="3"/>
  <c r="DB97" i="3"/>
  <c r="DC97" i="3"/>
  <c r="A98" i="3"/>
  <c r="Y98" i="3"/>
  <c r="CX98" i="3" s="1"/>
  <c r="CU98" i="3"/>
  <c r="CY98" i="3"/>
  <c r="CZ98" i="3"/>
  <c r="DB98" i="3" s="1"/>
  <c r="DA98" i="3"/>
  <c r="DC98" i="3"/>
  <c r="A99" i="3"/>
  <c r="Y99" i="3"/>
  <c r="CU99" i="3"/>
  <c r="CY99" i="3"/>
  <c r="CZ99" i="3"/>
  <c r="DA99" i="3"/>
  <c r="DB99" i="3"/>
  <c r="DC99" i="3"/>
  <c r="A100" i="3"/>
  <c r="Y100" i="3"/>
  <c r="CX100" i="3" s="1"/>
  <c r="DI100" i="3" s="1"/>
  <c r="CY100" i="3"/>
  <c r="CZ100" i="3"/>
  <c r="DB100" i="3" s="1"/>
  <c r="DA100" i="3"/>
  <c r="DC100" i="3"/>
  <c r="A101" i="3"/>
  <c r="Y101" i="3"/>
  <c r="CX101" i="3"/>
  <c r="CY101" i="3"/>
  <c r="CZ101" i="3"/>
  <c r="DA101" i="3"/>
  <c r="DB101" i="3"/>
  <c r="DC101" i="3"/>
  <c r="A102" i="3"/>
  <c r="Y102" i="3"/>
  <c r="CU102" i="3"/>
  <c r="CV102" i="3"/>
  <c r="CX102" i="3"/>
  <c r="DI102" i="3" s="1"/>
  <c r="DJ102" i="3" s="1"/>
  <c r="CY102" i="3"/>
  <c r="CZ102" i="3"/>
  <c r="DB102" i="3" s="1"/>
  <c r="DA102" i="3"/>
  <c r="DC102" i="3"/>
  <c r="A103" i="3"/>
  <c r="Y103" i="3"/>
  <c r="CW103" i="3" s="1"/>
  <c r="CY103" i="3"/>
  <c r="CZ103" i="3"/>
  <c r="DB103" i="3" s="1"/>
  <c r="DA103" i="3"/>
  <c r="DC103" i="3"/>
  <c r="A104" i="3"/>
  <c r="Y104" i="3"/>
  <c r="CX104" i="3" s="1"/>
  <c r="CY104" i="3"/>
  <c r="CZ104" i="3"/>
  <c r="DB104" i="3" s="1"/>
  <c r="DA104" i="3"/>
  <c r="DC104" i="3"/>
  <c r="DG104" i="3"/>
  <c r="DI104" i="3"/>
  <c r="A105" i="3"/>
  <c r="Y105" i="3"/>
  <c r="CX105" i="3" s="1"/>
  <c r="CY105" i="3"/>
  <c r="CZ105" i="3"/>
  <c r="DA105" i="3"/>
  <c r="DB105" i="3"/>
  <c r="DC105" i="3"/>
  <c r="A106" i="3"/>
  <c r="Y106" i="3"/>
  <c r="CY106" i="3"/>
  <c r="CZ106" i="3"/>
  <c r="DB106" i="3" s="1"/>
  <c r="DA106" i="3"/>
  <c r="DC106" i="3"/>
  <c r="A107" i="3"/>
  <c r="Y107" i="3"/>
  <c r="CY107" i="3"/>
  <c r="CZ107" i="3"/>
  <c r="DB107" i="3" s="1"/>
  <c r="DA107" i="3"/>
  <c r="DC107" i="3"/>
  <c r="A108" i="3"/>
  <c r="Y108" i="3"/>
  <c r="CY108" i="3"/>
  <c r="CZ108" i="3"/>
  <c r="DA108" i="3"/>
  <c r="DB108" i="3"/>
  <c r="DC108" i="3"/>
  <c r="A109" i="3"/>
  <c r="Y109" i="3"/>
  <c r="CY109" i="3"/>
  <c r="CZ109" i="3"/>
  <c r="DB109" i="3" s="1"/>
  <c r="DA109" i="3"/>
  <c r="DC109" i="3"/>
  <c r="A110" i="3"/>
  <c r="Y110" i="3"/>
  <c r="CX110" i="3" s="1"/>
  <c r="CU110" i="3"/>
  <c r="CV110" i="3"/>
  <c r="CY110" i="3"/>
  <c r="CZ110" i="3"/>
  <c r="DB110" i="3" s="1"/>
  <c r="DA110" i="3"/>
  <c r="DC110" i="3"/>
  <c r="A111" i="3"/>
  <c r="Y111" i="3"/>
  <c r="CX111" i="3"/>
  <c r="CY111" i="3"/>
  <c r="CZ111" i="3"/>
  <c r="DA111" i="3"/>
  <c r="DB111" i="3"/>
  <c r="DC111" i="3"/>
  <c r="A112" i="3"/>
  <c r="Y112" i="3"/>
  <c r="CY112" i="3"/>
  <c r="CZ112" i="3"/>
  <c r="DB112" i="3" s="1"/>
  <c r="DA112" i="3"/>
  <c r="DC112" i="3"/>
  <c r="A113" i="3"/>
  <c r="Y113" i="3"/>
  <c r="CY113" i="3"/>
  <c r="CZ113" i="3"/>
  <c r="DA113" i="3"/>
  <c r="DB113" i="3"/>
  <c r="DC113" i="3"/>
  <c r="A114" i="3"/>
  <c r="Y114" i="3"/>
  <c r="CY114" i="3"/>
  <c r="CZ114" i="3"/>
  <c r="DA114" i="3"/>
  <c r="DB114" i="3"/>
  <c r="DC114" i="3"/>
  <c r="A115" i="3"/>
  <c r="Y115" i="3"/>
  <c r="CY115" i="3"/>
  <c r="CZ115" i="3"/>
  <c r="DB115" i="3" s="1"/>
  <c r="DA115" i="3"/>
  <c r="DC115" i="3"/>
  <c r="A116" i="3"/>
  <c r="Y116" i="3"/>
  <c r="CU116" i="3"/>
  <c r="CV116" i="3"/>
  <c r="CX116" i="3"/>
  <c r="DI116" i="3" s="1"/>
  <c r="DJ116" i="3" s="1"/>
  <c r="CY116" i="3"/>
  <c r="CZ116" i="3"/>
  <c r="DB116" i="3" s="1"/>
  <c r="DA116" i="3"/>
  <c r="DC116" i="3"/>
  <c r="DG116" i="3"/>
  <c r="A117" i="3"/>
  <c r="Y117" i="3"/>
  <c r="CX117" i="3" s="1"/>
  <c r="CY117" i="3"/>
  <c r="CZ117" i="3"/>
  <c r="DA117" i="3"/>
  <c r="DB117" i="3"/>
  <c r="DC117" i="3"/>
  <c r="A118" i="3"/>
  <c r="Y118" i="3"/>
  <c r="CX118" i="3"/>
  <c r="CY118" i="3"/>
  <c r="CZ118" i="3"/>
  <c r="DB118" i="3" s="1"/>
  <c r="DA118" i="3"/>
  <c r="DC118" i="3"/>
  <c r="A119" i="3"/>
  <c r="Y119" i="3"/>
  <c r="CX119" i="3"/>
  <c r="CY119" i="3"/>
  <c r="CZ119" i="3"/>
  <c r="DA119" i="3"/>
  <c r="DB119" i="3"/>
  <c r="DC119" i="3"/>
  <c r="A120" i="3"/>
  <c r="Y120" i="3"/>
  <c r="CY120" i="3"/>
  <c r="CZ120" i="3"/>
  <c r="DB120" i="3" s="1"/>
  <c r="DA120" i="3"/>
  <c r="DC120" i="3"/>
  <c r="A121" i="3"/>
  <c r="Y121" i="3"/>
  <c r="CY121" i="3"/>
  <c r="CZ121" i="3"/>
  <c r="DA121" i="3"/>
  <c r="DB121" i="3"/>
  <c r="DC121" i="3"/>
  <c r="A122" i="3"/>
  <c r="Y122" i="3"/>
  <c r="CU122" i="3"/>
  <c r="CV122" i="3"/>
  <c r="CX122" i="3"/>
  <c r="CY122" i="3"/>
  <c r="CZ122" i="3"/>
  <c r="DB122" i="3" s="1"/>
  <c r="DA122" i="3"/>
  <c r="DC122" i="3"/>
  <c r="DG122" i="3"/>
  <c r="DI122" i="3"/>
  <c r="DJ122" i="3" s="1"/>
  <c r="A123" i="3"/>
  <c r="Y123" i="3"/>
  <c r="CW123" i="3" s="1"/>
  <c r="CY123" i="3"/>
  <c r="CZ123" i="3"/>
  <c r="DB123" i="3" s="1"/>
  <c r="DA123" i="3"/>
  <c r="DC123" i="3"/>
  <c r="A124" i="3"/>
  <c r="Y124" i="3"/>
  <c r="CX124" i="3" s="1"/>
  <c r="CU124" i="3"/>
  <c r="CV124" i="3"/>
  <c r="CY124" i="3"/>
  <c r="CZ124" i="3"/>
  <c r="DB124" i="3" s="1"/>
  <c r="DA124" i="3"/>
  <c r="DC124" i="3"/>
  <c r="A125" i="3"/>
  <c r="Y125" i="3"/>
  <c r="CW125" i="3"/>
  <c r="CX125" i="3"/>
  <c r="CY125" i="3"/>
  <c r="CZ125" i="3"/>
  <c r="DA125" i="3"/>
  <c r="DB125" i="3"/>
  <c r="DC125" i="3"/>
  <c r="A126" i="3"/>
  <c r="Y126" i="3"/>
  <c r="CX126" i="3"/>
  <c r="CY126" i="3"/>
  <c r="CZ126" i="3"/>
  <c r="DB126" i="3" s="1"/>
  <c r="DA126" i="3"/>
  <c r="DC126" i="3"/>
  <c r="DF126" i="3"/>
  <c r="DJ126" i="3" s="1"/>
  <c r="DG126" i="3"/>
  <c r="DH126" i="3"/>
  <c r="DI126" i="3"/>
  <c r="A127" i="3"/>
  <c r="Y127" i="3"/>
  <c r="CX127" i="3" s="1"/>
  <c r="CY127" i="3"/>
  <c r="CZ127" i="3"/>
  <c r="DB127" i="3" s="1"/>
  <c r="DA127" i="3"/>
  <c r="DC127" i="3"/>
  <c r="A128" i="3"/>
  <c r="Y128" i="3"/>
  <c r="CX128" i="3"/>
  <c r="CY128" i="3"/>
  <c r="CZ128" i="3"/>
  <c r="DB128" i="3" s="1"/>
  <c r="DA128" i="3"/>
  <c r="DC128" i="3"/>
  <c r="A129" i="3"/>
  <c r="Y129" i="3"/>
  <c r="CV129" i="3" s="1"/>
  <c r="CU129" i="3"/>
  <c r="CY129" i="3"/>
  <c r="CZ129" i="3"/>
  <c r="DB129" i="3" s="1"/>
  <c r="DA129" i="3"/>
  <c r="DC129" i="3"/>
  <c r="A130" i="3"/>
  <c r="Y130" i="3"/>
  <c r="CX130" i="3"/>
  <c r="CY130" i="3"/>
  <c r="CZ130" i="3"/>
  <c r="DB130" i="3" s="1"/>
  <c r="DA130" i="3"/>
  <c r="DC130" i="3"/>
  <c r="A131" i="3"/>
  <c r="Y131" i="3"/>
  <c r="CX131" i="3"/>
  <c r="DH131" i="3" s="1"/>
  <c r="CY131" i="3"/>
  <c r="CZ131" i="3"/>
  <c r="DB131" i="3" s="1"/>
  <c r="DA131" i="3"/>
  <c r="DC131" i="3"/>
  <c r="DF131" i="3"/>
  <c r="DJ131" i="3" s="1"/>
  <c r="A132" i="3"/>
  <c r="Y132" i="3"/>
  <c r="CX132" i="3"/>
  <c r="CY132" i="3"/>
  <c r="CZ132" i="3"/>
  <c r="DB132" i="3" s="1"/>
  <c r="DA132" i="3"/>
  <c r="DC132" i="3"/>
  <c r="A133" i="3"/>
  <c r="Y133" i="3"/>
  <c r="CU133" i="3"/>
  <c r="CY133" i="3"/>
  <c r="CZ133" i="3"/>
  <c r="DA133" i="3"/>
  <c r="DB133" i="3"/>
  <c r="DC133" i="3"/>
  <c r="A134" i="3"/>
  <c r="Y134" i="3"/>
  <c r="CX134" i="3"/>
  <c r="CY134" i="3"/>
  <c r="CZ134" i="3"/>
  <c r="DB134" i="3" s="1"/>
  <c r="DA134" i="3"/>
  <c r="DC134" i="3"/>
  <c r="A135" i="3"/>
  <c r="Y135" i="3"/>
  <c r="CX135" i="3"/>
  <c r="DI135" i="3" s="1"/>
  <c r="CY135" i="3"/>
  <c r="CZ135" i="3"/>
  <c r="DA135" i="3"/>
  <c r="DB135" i="3"/>
  <c r="DC135" i="3"/>
  <c r="A136" i="3"/>
  <c r="Y136" i="3"/>
  <c r="CX136" i="3"/>
  <c r="CY136" i="3"/>
  <c r="CZ136" i="3"/>
  <c r="DB136" i="3" s="1"/>
  <c r="DA136" i="3"/>
  <c r="DC136" i="3"/>
  <c r="A137" i="3"/>
  <c r="Y137" i="3"/>
  <c r="CU137" i="3"/>
  <c r="CY137" i="3"/>
  <c r="CZ137" i="3"/>
  <c r="DA137" i="3"/>
  <c r="DB137" i="3"/>
  <c r="DC137" i="3"/>
  <c r="A138" i="3"/>
  <c r="Y138" i="3"/>
  <c r="CX138" i="3"/>
  <c r="DI138" i="3" s="1"/>
  <c r="CY138" i="3"/>
  <c r="CZ138" i="3"/>
  <c r="DA138" i="3"/>
  <c r="DB138" i="3"/>
  <c r="DC138" i="3"/>
  <c r="DF138" i="3"/>
  <c r="DH138" i="3"/>
  <c r="DJ138" i="3"/>
  <c r="A139" i="3"/>
  <c r="Y139" i="3"/>
  <c r="CX139" i="3" s="1"/>
  <c r="DG139" i="3" s="1"/>
  <c r="CY139" i="3"/>
  <c r="CZ139" i="3"/>
  <c r="DA139" i="3"/>
  <c r="DB139" i="3"/>
  <c r="DC139" i="3"/>
  <c r="A140" i="3"/>
  <c r="Y140" i="3"/>
  <c r="CX140" i="3"/>
  <c r="DH140" i="3" s="1"/>
  <c r="CY140" i="3"/>
  <c r="CZ140" i="3"/>
  <c r="DB140" i="3" s="1"/>
  <c r="DA140" i="3"/>
  <c r="DC140" i="3"/>
  <c r="A141" i="3"/>
  <c r="Y141" i="3"/>
  <c r="CY141" i="3"/>
  <c r="CZ141" i="3"/>
  <c r="DB141" i="3" s="1"/>
  <c r="DA141" i="3"/>
  <c r="DC141" i="3"/>
  <c r="A142" i="3"/>
  <c r="Y142" i="3"/>
  <c r="CY142" i="3"/>
  <c r="CZ142" i="3"/>
  <c r="DB142" i="3" s="1"/>
  <c r="DA142" i="3"/>
  <c r="DC142" i="3"/>
  <c r="A143" i="3"/>
  <c r="Y143" i="3"/>
  <c r="CY143" i="3"/>
  <c r="CZ143" i="3"/>
  <c r="DB143" i="3" s="1"/>
  <c r="DA143" i="3"/>
  <c r="DC143" i="3"/>
  <c r="A144" i="3"/>
  <c r="Y144" i="3"/>
  <c r="CY144" i="3"/>
  <c r="CZ144" i="3"/>
  <c r="DA144" i="3"/>
  <c r="DB144" i="3"/>
  <c r="DC144" i="3"/>
  <c r="A145" i="3"/>
  <c r="Y145" i="3"/>
  <c r="CY145" i="3"/>
  <c r="CZ145" i="3"/>
  <c r="DB145" i="3" s="1"/>
  <c r="DA145" i="3"/>
  <c r="DC145" i="3"/>
  <c r="D12" i="1"/>
  <c r="E18" i="1"/>
  <c r="Z18" i="1"/>
  <c r="AA18" i="1"/>
  <c r="AB18" i="1"/>
  <c r="AC18" i="1"/>
  <c r="AD18" i="1"/>
  <c r="AE18" i="1"/>
  <c r="AF18" i="1"/>
  <c r="AG18" i="1"/>
  <c r="AH18" i="1"/>
  <c r="AI18" i="1"/>
  <c r="AJ18" i="1"/>
  <c r="AK18" i="1"/>
  <c r="AL18" i="1"/>
  <c r="AM18" i="1"/>
  <c r="AN18" i="1"/>
  <c r="BE18" i="1"/>
  <c r="BF18" i="1"/>
  <c r="BG18" i="1"/>
  <c r="BH18" i="1"/>
  <c r="BI18" i="1"/>
  <c r="BJ18" i="1"/>
  <c r="BK18" i="1"/>
  <c r="BL18" i="1"/>
  <c r="BM18" i="1"/>
  <c r="BN18" i="1"/>
  <c r="BO18" i="1"/>
  <c r="BP18" i="1"/>
  <c r="BQ18" i="1"/>
  <c r="BR18" i="1"/>
  <c r="BS18" i="1"/>
  <c r="BT18" i="1"/>
  <c r="BU18" i="1"/>
  <c r="BV18" i="1"/>
  <c r="BW18" i="1"/>
  <c r="BX18" i="1"/>
  <c r="BY18" i="1"/>
  <c r="BZ18" i="1"/>
  <c r="CA18" i="1"/>
  <c r="CB18" i="1"/>
  <c r="CC18" i="1"/>
  <c r="CD18" i="1"/>
  <c r="CE18" i="1"/>
  <c r="CF18" i="1"/>
  <c r="CG18" i="1"/>
  <c r="CH18" i="1"/>
  <c r="CI18" i="1"/>
  <c r="CJ18" i="1"/>
  <c r="CK18" i="1"/>
  <c r="CL18" i="1"/>
  <c r="CM18" i="1"/>
  <c r="CN18" i="1"/>
  <c r="CO18" i="1"/>
  <c r="CP18" i="1"/>
  <c r="CQ18" i="1"/>
  <c r="CR18" i="1"/>
  <c r="CS18" i="1"/>
  <c r="CT18" i="1"/>
  <c r="CU18" i="1"/>
  <c r="CV18" i="1"/>
  <c r="CW18" i="1"/>
  <c r="CX18" i="1"/>
  <c r="CY18" i="1"/>
  <c r="CZ18" i="1"/>
  <c r="DA18" i="1"/>
  <c r="DB18" i="1"/>
  <c r="DC18" i="1"/>
  <c r="DD18" i="1"/>
  <c r="DE18" i="1"/>
  <c r="DF18" i="1"/>
  <c r="DG18" i="1"/>
  <c r="DH18" i="1"/>
  <c r="DI18" i="1"/>
  <c r="DJ18" i="1"/>
  <c r="DK18" i="1"/>
  <c r="DL18" i="1"/>
  <c r="DM18" i="1"/>
  <c r="DN18" i="1"/>
  <c r="DO18" i="1"/>
  <c r="DP18" i="1"/>
  <c r="DQ18" i="1"/>
  <c r="DR18" i="1"/>
  <c r="DS18" i="1"/>
  <c r="DT18" i="1"/>
  <c r="DU18" i="1"/>
  <c r="DV18" i="1"/>
  <c r="DW18" i="1"/>
  <c r="DX18" i="1"/>
  <c r="DY18" i="1"/>
  <c r="DZ18" i="1"/>
  <c r="EA18" i="1"/>
  <c r="EB18" i="1"/>
  <c r="EC18" i="1"/>
  <c r="ED18" i="1"/>
  <c r="EE18" i="1"/>
  <c r="EF18" i="1"/>
  <c r="EG18" i="1"/>
  <c r="EH18" i="1"/>
  <c r="EI18" i="1"/>
  <c r="EJ18" i="1"/>
  <c r="EK18" i="1"/>
  <c r="EL18" i="1"/>
  <c r="EM18" i="1"/>
  <c r="EN18" i="1"/>
  <c r="EO18" i="1"/>
  <c r="EP18" i="1"/>
  <c r="EQ18" i="1"/>
  <c r="ER18" i="1"/>
  <c r="ES18" i="1"/>
  <c r="ET18" i="1"/>
  <c r="EU18" i="1"/>
  <c r="EV18" i="1"/>
  <c r="EW18" i="1"/>
  <c r="EX18" i="1"/>
  <c r="EY18" i="1"/>
  <c r="EZ18" i="1"/>
  <c r="FA18" i="1"/>
  <c r="FB18" i="1"/>
  <c r="FC18" i="1"/>
  <c r="FD18" i="1"/>
  <c r="FE18" i="1"/>
  <c r="FF18" i="1"/>
  <c r="FG18" i="1"/>
  <c r="FH18" i="1"/>
  <c r="FI18" i="1"/>
  <c r="FJ18" i="1"/>
  <c r="FK18" i="1"/>
  <c r="FL18" i="1"/>
  <c r="FM18" i="1"/>
  <c r="FN18" i="1"/>
  <c r="FO18" i="1"/>
  <c r="FP18" i="1"/>
  <c r="FQ18" i="1"/>
  <c r="FR18" i="1"/>
  <c r="FS18" i="1"/>
  <c r="FT18" i="1"/>
  <c r="FU18" i="1"/>
  <c r="FV18" i="1"/>
  <c r="FW18" i="1"/>
  <c r="FX18" i="1"/>
  <c r="FY18" i="1"/>
  <c r="FZ18" i="1"/>
  <c r="GA18" i="1"/>
  <c r="GB18" i="1"/>
  <c r="GC18" i="1"/>
  <c r="GD18" i="1"/>
  <c r="GE18" i="1"/>
  <c r="GF18" i="1"/>
  <c r="GG18" i="1"/>
  <c r="GH18" i="1"/>
  <c r="GI18" i="1"/>
  <c r="GJ18" i="1"/>
  <c r="GK18" i="1"/>
  <c r="GL18" i="1"/>
  <c r="GM18" i="1"/>
  <c r="GN18" i="1"/>
  <c r="GO18" i="1"/>
  <c r="GP18" i="1"/>
  <c r="GQ18" i="1"/>
  <c r="GR18" i="1"/>
  <c r="GS18" i="1"/>
  <c r="GT18" i="1"/>
  <c r="GU18" i="1"/>
  <c r="GV18" i="1"/>
  <c r="GW18" i="1"/>
  <c r="GX18" i="1"/>
  <c r="D20" i="1"/>
  <c r="E22" i="1"/>
  <c r="Z22" i="1"/>
  <c r="AA22" i="1"/>
  <c r="AB22" i="1"/>
  <c r="AC22" i="1"/>
  <c r="AD22" i="1"/>
  <c r="AE22" i="1"/>
  <c r="AF22" i="1"/>
  <c r="AG22" i="1"/>
  <c r="AH22" i="1"/>
  <c r="AI22" i="1"/>
  <c r="AJ22" i="1"/>
  <c r="AK22" i="1"/>
  <c r="AL22" i="1"/>
  <c r="AM22" i="1"/>
  <c r="AN22" i="1"/>
  <c r="BE22" i="1"/>
  <c r="BF22" i="1"/>
  <c r="BG22" i="1"/>
  <c r="BH22" i="1"/>
  <c r="BI22" i="1"/>
  <c r="BJ22" i="1"/>
  <c r="BK22" i="1"/>
  <c r="BL22" i="1"/>
  <c r="BM22" i="1"/>
  <c r="BN22" i="1"/>
  <c r="BO22" i="1"/>
  <c r="BP22" i="1"/>
  <c r="BQ22" i="1"/>
  <c r="BR22" i="1"/>
  <c r="BS22" i="1"/>
  <c r="BT22" i="1"/>
  <c r="BU22" i="1"/>
  <c r="BV22" i="1"/>
  <c r="BW22" i="1"/>
  <c r="BX22" i="1"/>
  <c r="BY22" i="1"/>
  <c r="BZ22" i="1"/>
  <c r="CA22" i="1"/>
  <c r="CB22" i="1"/>
  <c r="CC22" i="1"/>
  <c r="CD22" i="1"/>
  <c r="CE22" i="1"/>
  <c r="CF22" i="1"/>
  <c r="CG22" i="1"/>
  <c r="CH22" i="1"/>
  <c r="CI22" i="1"/>
  <c r="CJ22" i="1"/>
  <c r="CK22" i="1"/>
  <c r="CL22" i="1"/>
  <c r="CM22" i="1"/>
  <c r="CN22" i="1"/>
  <c r="CO22" i="1"/>
  <c r="CP22" i="1"/>
  <c r="CQ22" i="1"/>
  <c r="CR22" i="1"/>
  <c r="CS22" i="1"/>
  <c r="CT22" i="1"/>
  <c r="CU22" i="1"/>
  <c r="CV22" i="1"/>
  <c r="CW22" i="1"/>
  <c r="CX22" i="1"/>
  <c r="CY22" i="1"/>
  <c r="CZ22" i="1"/>
  <c r="DA22" i="1"/>
  <c r="DB22" i="1"/>
  <c r="DC22" i="1"/>
  <c r="DD22" i="1"/>
  <c r="DE22" i="1"/>
  <c r="DF22" i="1"/>
  <c r="DG22" i="1"/>
  <c r="DH22" i="1"/>
  <c r="DI22" i="1"/>
  <c r="DJ22" i="1"/>
  <c r="DK22" i="1"/>
  <c r="DL22" i="1"/>
  <c r="DM22" i="1"/>
  <c r="DN22" i="1"/>
  <c r="DO22" i="1"/>
  <c r="DP22" i="1"/>
  <c r="DQ22" i="1"/>
  <c r="DR22" i="1"/>
  <c r="DS22" i="1"/>
  <c r="DT22" i="1"/>
  <c r="DU22" i="1"/>
  <c r="DV22" i="1"/>
  <c r="DW22" i="1"/>
  <c r="DX22" i="1"/>
  <c r="DY22" i="1"/>
  <c r="DZ22" i="1"/>
  <c r="EA22" i="1"/>
  <c r="EB22" i="1"/>
  <c r="EC22" i="1"/>
  <c r="ED22" i="1"/>
  <c r="EE22" i="1"/>
  <c r="EF22" i="1"/>
  <c r="EG22" i="1"/>
  <c r="EH22" i="1"/>
  <c r="EI22" i="1"/>
  <c r="EJ22" i="1"/>
  <c r="EK22" i="1"/>
  <c r="EL22" i="1"/>
  <c r="EM22" i="1"/>
  <c r="EN22" i="1"/>
  <c r="EO22" i="1"/>
  <c r="EP22" i="1"/>
  <c r="EQ22" i="1"/>
  <c r="ER22" i="1"/>
  <c r="ES22" i="1"/>
  <c r="ET22" i="1"/>
  <c r="EU22" i="1"/>
  <c r="EV22" i="1"/>
  <c r="EW22" i="1"/>
  <c r="EX22" i="1"/>
  <c r="EY22" i="1"/>
  <c r="EZ22" i="1"/>
  <c r="FA22" i="1"/>
  <c r="FB22" i="1"/>
  <c r="FC22" i="1"/>
  <c r="FD22" i="1"/>
  <c r="FE22" i="1"/>
  <c r="FF22" i="1"/>
  <c r="FG22" i="1"/>
  <c r="FH22" i="1"/>
  <c r="FI22" i="1"/>
  <c r="FJ22" i="1"/>
  <c r="FK22" i="1"/>
  <c r="FL22" i="1"/>
  <c r="FM22" i="1"/>
  <c r="FN22" i="1"/>
  <c r="FO22" i="1"/>
  <c r="FP22" i="1"/>
  <c r="FQ22" i="1"/>
  <c r="FR22" i="1"/>
  <c r="FS22" i="1"/>
  <c r="FT22" i="1"/>
  <c r="FU22" i="1"/>
  <c r="FV22" i="1"/>
  <c r="FW22" i="1"/>
  <c r="FX22" i="1"/>
  <c r="FY22" i="1"/>
  <c r="FZ22" i="1"/>
  <c r="GA22" i="1"/>
  <c r="GB22" i="1"/>
  <c r="GC22" i="1"/>
  <c r="GD22" i="1"/>
  <c r="GE22" i="1"/>
  <c r="GF22" i="1"/>
  <c r="GG22" i="1"/>
  <c r="GH22" i="1"/>
  <c r="GI22" i="1"/>
  <c r="GJ22" i="1"/>
  <c r="GK22" i="1"/>
  <c r="GL22" i="1"/>
  <c r="GM22" i="1"/>
  <c r="GN22" i="1"/>
  <c r="GO22" i="1"/>
  <c r="GP22" i="1"/>
  <c r="GQ22" i="1"/>
  <c r="GR22" i="1"/>
  <c r="GS22" i="1"/>
  <c r="GT22" i="1"/>
  <c r="GU22" i="1"/>
  <c r="GV22" i="1"/>
  <c r="GW22" i="1"/>
  <c r="GX22" i="1"/>
  <c r="D24" i="1"/>
  <c r="D26" i="1"/>
  <c r="E26" i="1"/>
  <c r="Z26" i="1"/>
  <c r="AA26" i="1"/>
  <c r="AB26" i="1"/>
  <c r="AC26" i="1"/>
  <c r="AD26" i="1"/>
  <c r="AE26" i="1"/>
  <c r="AF26" i="1"/>
  <c r="AG26" i="1"/>
  <c r="AH26" i="1"/>
  <c r="AI26" i="1"/>
  <c r="AJ26" i="1"/>
  <c r="AK26" i="1"/>
  <c r="AL26" i="1"/>
  <c r="AM26" i="1"/>
  <c r="AN26" i="1"/>
  <c r="BE26" i="1"/>
  <c r="BF26" i="1"/>
  <c r="BG26" i="1"/>
  <c r="BH26" i="1"/>
  <c r="BI26" i="1"/>
  <c r="BJ26" i="1"/>
  <c r="BK26" i="1"/>
  <c r="BL26" i="1"/>
  <c r="BM26" i="1"/>
  <c r="BN26" i="1"/>
  <c r="BO26" i="1"/>
  <c r="BP26" i="1"/>
  <c r="BQ26" i="1"/>
  <c r="BR26" i="1"/>
  <c r="BS26" i="1"/>
  <c r="BT26" i="1"/>
  <c r="BU26" i="1"/>
  <c r="BV26" i="1"/>
  <c r="BW26" i="1"/>
  <c r="BX26" i="1"/>
  <c r="BY26" i="1"/>
  <c r="BZ26" i="1"/>
  <c r="CA26" i="1"/>
  <c r="CB26" i="1"/>
  <c r="CC26" i="1"/>
  <c r="CD26" i="1"/>
  <c r="CE26" i="1"/>
  <c r="CF26" i="1"/>
  <c r="CG26" i="1"/>
  <c r="CH26" i="1"/>
  <c r="CI26" i="1"/>
  <c r="CJ26" i="1"/>
  <c r="CK26" i="1"/>
  <c r="CL26" i="1"/>
  <c r="CM26" i="1"/>
  <c r="CN26" i="1"/>
  <c r="CO26" i="1"/>
  <c r="CP26" i="1"/>
  <c r="CQ26" i="1"/>
  <c r="CR26" i="1"/>
  <c r="CS26" i="1"/>
  <c r="CT26" i="1"/>
  <c r="CU26" i="1"/>
  <c r="CV26" i="1"/>
  <c r="CW26" i="1"/>
  <c r="CX26" i="1"/>
  <c r="CY26" i="1"/>
  <c r="CZ26" i="1"/>
  <c r="DA26" i="1"/>
  <c r="DB26" i="1"/>
  <c r="DC26" i="1"/>
  <c r="DD26" i="1"/>
  <c r="DE26" i="1"/>
  <c r="DF26" i="1"/>
  <c r="DG26" i="1"/>
  <c r="DH26" i="1"/>
  <c r="DI26" i="1"/>
  <c r="DJ26" i="1"/>
  <c r="DK26" i="1"/>
  <c r="DL26" i="1"/>
  <c r="DM26" i="1"/>
  <c r="DN26" i="1"/>
  <c r="DO26" i="1"/>
  <c r="DP26" i="1"/>
  <c r="DQ26" i="1"/>
  <c r="DR26" i="1"/>
  <c r="DS26" i="1"/>
  <c r="DT26" i="1"/>
  <c r="DU26" i="1"/>
  <c r="DV26" i="1"/>
  <c r="DW26" i="1"/>
  <c r="DX26" i="1"/>
  <c r="DY26" i="1"/>
  <c r="DZ26" i="1"/>
  <c r="EA26" i="1"/>
  <c r="EB26" i="1"/>
  <c r="EC26" i="1"/>
  <c r="ED26" i="1"/>
  <c r="EE26" i="1"/>
  <c r="EF26" i="1"/>
  <c r="EG26" i="1"/>
  <c r="EH26" i="1"/>
  <c r="EI26" i="1"/>
  <c r="EJ26" i="1"/>
  <c r="EK26" i="1"/>
  <c r="EL26" i="1"/>
  <c r="EM26" i="1"/>
  <c r="EN26" i="1"/>
  <c r="EO26" i="1"/>
  <c r="EP26" i="1"/>
  <c r="EQ26" i="1"/>
  <c r="ER26" i="1"/>
  <c r="ES26" i="1"/>
  <c r="ET26" i="1"/>
  <c r="EU26" i="1"/>
  <c r="EV26" i="1"/>
  <c r="EW26" i="1"/>
  <c r="EX26" i="1"/>
  <c r="EY26" i="1"/>
  <c r="EZ26" i="1"/>
  <c r="FA26" i="1"/>
  <c r="FB26" i="1"/>
  <c r="FC26" i="1"/>
  <c r="FD26" i="1"/>
  <c r="FE26" i="1"/>
  <c r="FF26" i="1"/>
  <c r="FG26" i="1"/>
  <c r="FH26" i="1"/>
  <c r="FI26" i="1"/>
  <c r="FJ26" i="1"/>
  <c r="FK26" i="1"/>
  <c r="FL26" i="1"/>
  <c r="FM26" i="1"/>
  <c r="FN26" i="1"/>
  <c r="FO26" i="1"/>
  <c r="FP26" i="1"/>
  <c r="FQ26" i="1"/>
  <c r="FR26" i="1"/>
  <c r="FS26" i="1"/>
  <c r="FT26" i="1"/>
  <c r="FU26" i="1"/>
  <c r="FV26" i="1"/>
  <c r="FW26" i="1"/>
  <c r="FX26" i="1"/>
  <c r="FY26" i="1"/>
  <c r="FZ26" i="1"/>
  <c r="GA26" i="1"/>
  <c r="GB26" i="1"/>
  <c r="GC26" i="1"/>
  <c r="GD26" i="1"/>
  <c r="GE26" i="1"/>
  <c r="GF26" i="1"/>
  <c r="GG26" i="1"/>
  <c r="GH26" i="1"/>
  <c r="GI26" i="1"/>
  <c r="GJ26" i="1"/>
  <c r="GK26" i="1"/>
  <c r="GL26" i="1"/>
  <c r="GM26" i="1"/>
  <c r="GN26" i="1"/>
  <c r="GO26" i="1"/>
  <c r="GP26" i="1"/>
  <c r="GQ26" i="1"/>
  <c r="GR26" i="1"/>
  <c r="GS26" i="1"/>
  <c r="GT26" i="1"/>
  <c r="GU26" i="1"/>
  <c r="GV26" i="1"/>
  <c r="GW26" i="1"/>
  <c r="GX26" i="1"/>
  <c r="D28" i="1"/>
  <c r="E30" i="1"/>
  <c r="Z30" i="1"/>
  <c r="AA30" i="1"/>
  <c r="AM30" i="1"/>
  <c r="AN30" i="1"/>
  <c r="BE30" i="1"/>
  <c r="BF30" i="1"/>
  <c r="BG30" i="1"/>
  <c r="BH30" i="1"/>
  <c r="BI30" i="1"/>
  <c r="BJ30" i="1"/>
  <c r="BK30" i="1"/>
  <c r="BL30" i="1"/>
  <c r="BM30" i="1"/>
  <c r="BN30" i="1"/>
  <c r="BO30" i="1"/>
  <c r="BP30" i="1"/>
  <c r="BQ30" i="1"/>
  <c r="BR30" i="1"/>
  <c r="BS30" i="1"/>
  <c r="BT30" i="1"/>
  <c r="BU30" i="1"/>
  <c r="BV30" i="1"/>
  <c r="BW30" i="1"/>
  <c r="CL30" i="1"/>
  <c r="CN30" i="1"/>
  <c r="CO30" i="1"/>
  <c r="CP30" i="1"/>
  <c r="CQ30" i="1"/>
  <c r="CR30" i="1"/>
  <c r="CS30" i="1"/>
  <c r="CT30" i="1"/>
  <c r="CU30" i="1"/>
  <c r="CV30" i="1"/>
  <c r="CW30" i="1"/>
  <c r="CX30" i="1"/>
  <c r="CY30" i="1"/>
  <c r="CZ30" i="1"/>
  <c r="DA30" i="1"/>
  <c r="DB30" i="1"/>
  <c r="DC30" i="1"/>
  <c r="DD30" i="1"/>
  <c r="DE30" i="1"/>
  <c r="DF30" i="1"/>
  <c r="DG30" i="1"/>
  <c r="DH30" i="1"/>
  <c r="DI30" i="1"/>
  <c r="DJ30" i="1"/>
  <c r="DK30" i="1"/>
  <c r="DL30" i="1"/>
  <c r="DM30" i="1"/>
  <c r="DN30" i="1"/>
  <c r="DO30" i="1"/>
  <c r="DP30" i="1"/>
  <c r="DQ30" i="1"/>
  <c r="DR30" i="1"/>
  <c r="DS30" i="1"/>
  <c r="DT30" i="1"/>
  <c r="DU30" i="1"/>
  <c r="DV30" i="1"/>
  <c r="DW30" i="1"/>
  <c r="DX30" i="1"/>
  <c r="DY30" i="1"/>
  <c r="DZ30" i="1"/>
  <c r="EA30" i="1"/>
  <c r="EB30" i="1"/>
  <c r="EC30" i="1"/>
  <c r="ED30" i="1"/>
  <c r="EE30" i="1"/>
  <c r="EF30" i="1"/>
  <c r="EG30" i="1"/>
  <c r="EH30" i="1"/>
  <c r="EI30" i="1"/>
  <c r="EJ30" i="1"/>
  <c r="EK30" i="1"/>
  <c r="EL30" i="1"/>
  <c r="EM30" i="1"/>
  <c r="EN30" i="1"/>
  <c r="EO30" i="1"/>
  <c r="EP30" i="1"/>
  <c r="EQ30" i="1"/>
  <c r="ER30" i="1"/>
  <c r="ES30" i="1"/>
  <c r="ET30" i="1"/>
  <c r="EU30" i="1"/>
  <c r="EV30" i="1"/>
  <c r="EW30" i="1"/>
  <c r="EX30" i="1"/>
  <c r="EY30" i="1"/>
  <c r="EZ30" i="1"/>
  <c r="FA30" i="1"/>
  <c r="FB30" i="1"/>
  <c r="FC30" i="1"/>
  <c r="FD30" i="1"/>
  <c r="FE30" i="1"/>
  <c r="FF30" i="1"/>
  <c r="FG30" i="1"/>
  <c r="FH30" i="1"/>
  <c r="FI30" i="1"/>
  <c r="FJ30" i="1"/>
  <c r="FK30" i="1"/>
  <c r="FL30" i="1"/>
  <c r="FM30" i="1"/>
  <c r="FN30" i="1"/>
  <c r="FO30" i="1"/>
  <c r="FP30" i="1"/>
  <c r="FQ30" i="1"/>
  <c r="FR30" i="1"/>
  <c r="FS30" i="1"/>
  <c r="FT30" i="1"/>
  <c r="FU30" i="1"/>
  <c r="FV30" i="1"/>
  <c r="FW30" i="1"/>
  <c r="FX30" i="1"/>
  <c r="FY30" i="1"/>
  <c r="FZ30" i="1"/>
  <c r="GA30" i="1"/>
  <c r="GB30" i="1"/>
  <c r="GC30" i="1"/>
  <c r="GD30" i="1"/>
  <c r="GE30" i="1"/>
  <c r="GF30" i="1"/>
  <c r="GG30" i="1"/>
  <c r="GH30" i="1"/>
  <c r="GI30" i="1"/>
  <c r="GJ30" i="1"/>
  <c r="GK30" i="1"/>
  <c r="GL30" i="1"/>
  <c r="GM30" i="1"/>
  <c r="GN30" i="1"/>
  <c r="GO30" i="1"/>
  <c r="GP30" i="1"/>
  <c r="GQ30" i="1"/>
  <c r="GR30" i="1"/>
  <c r="GS30" i="1"/>
  <c r="GT30" i="1"/>
  <c r="GU30" i="1"/>
  <c r="GV30" i="1"/>
  <c r="GW30" i="1"/>
  <c r="GX30" i="1"/>
  <c r="D32" i="1"/>
  <c r="AC32" i="1"/>
  <c r="AE32" i="1"/>
  <c r="AD32" i="1" s="1"/>
  <c r="AB32" i="1" s="1"/>
  <c r="AF32" i="1"/>
  <c r="CT32" i="1" s="1"/>
  <c r="S32" i="1" s="1"/>
  <c r="AG32" i="1"/>
  <c r="CU32" i="1" s="1"/>
  <c r="T32" i="1" s="1"/>
  <c r="AH32" i="1"/>
  <c r="CV32" i="1" s="1"/>
  <c r="U32" i="1" s="1"/>
  <c r="AI32" i="1"/>
  <c r="AJ32" i="1"/>
  <c r="CX32" i="1" s="1"/>
  <c r="W32" i="1" s="1"/>
  <c r="CQ32" i="1"/>
  <c r="P32" i="1" s="1"/>
  <c r="CW32" i="1"/>
  <c r="V32" i="1" s="1"/>
  <c r="FR32" i="1"/>
  <c r="GL32" i="1"/>
  <c r="GN32" i="1"/>
  <c r="GO32" i="1"/>
  <c r="GV32" i="1"/>
  <c r="HC32" i="1" s="1"/>
  <c r="GX32" i="1" s="1"/>
  <c r="D33" i="1"/>
  <c r="I33" i="1"/>
  <c r="K33" i="1"/>
  <c r="AC33" i="1"/>
  <c r="AE33" i="1"/>
  <c r="AF33" i="1"/>
  <c r="CT33" i="1" s="1"/>
  <c r="S33" i="1" s="1"/>
  <c r="AG33" i="1"/>
  <c r="AH33" i="1"/>
  <c r="CV33" i="1" s="1"/>
  <c r="U33" i="1" s="1"/>
  <c r="AI33" i="1"/>
  <c r="CW33" i="1" s="1"/>
  <c r="V33" i="1" s="1"/>
  <c r="AJ33" i="1"/>
  <c r="CX33" i="1" s="1"/>
  <c r="W33" i="1" s="1"/>
  <c r="CQ33" i="1"/>
  <c r="CU33" i="1"/>
  <c r="FR33" i="1"/>
  <c r="GL33" i="1"/>
  <c r="GN33" i="1"/>
  <c r="GO33" i="1"/>
  <c r="GV33" i="1"/>
  <c r="HC33" i="1" s="1"/>
  <c r="C34" i="1"/>
  <c r="D34" i="1"/>
  <c r="I34" i="1"/>
  <c r="K34" i="1"/>
  <c r="AC34" i="1"/>
  <c r="CQ34" i="1" s="1"/>
  <c r="P34" i="1" s="1"/>
  <c r="AE34" i="1"/>
  <c r="AF34" i="1"/>
  <c r="AG34" i="1"/>
  <c r="CU34" i="1" s="1"/>
  <c r="T34" i="1" s="1"/>
  <c r="AG39" i="1" s="1"/>
  <c r="AH34" i="1"/>
  <c r="AI34" i="1"/>
  <c r="CW34" i="1" s="1"/>
  <c r="V34" i="1" s="1"/>
  <c r="AI39" i="1" s="1"/>
  <c r="AJ34" i="1"/>
  <c r="CX34" i="1" s="1"/>
  <c r="W34" i="1" s="1"/>
  <c r="AJ39" i="1" s="1"/>
  <c r="CV34" i="1"/>
  <c r="FR34" i="1"/>
  <c r="GL34" i="1"/>
  <c r="GN34" i="1"/>
  <c r="CB39" i="1" s="1"/>
  <c r="GO34" i="1"/>
  <c r="GV34" i="1"/>
  <c r="HC34" i="1"/>
  <c r="C35" i="1"/>
  <c r="D35" i="1"/>
  <c r="I35" i="1"/>
  <c r="K35" i="1"/>
  <c r="AC35" i="1"/>
  <c r="CQ35" i="1" s="1"/>
  <c r="P35" i="1" s="1"/>
  <c r="AE35" i="1"/>
  <c r="AD35" i="1" s="1"/>
  <c r="AB35" i="1" s="1"/>
  <c r="AF35" i="1"/>
  <c r="AG35" i="1"/>
  <c r="CU35" i="1" s="1"/>
  <c r="T35" i="1" s="1"/>
  <c r="AH35" i="1"/>
  <c r="CV35" i="1" s="1"/>
  <c r="U35" i="1" s="1"/>
  <c r="AI35" i="1"/>
  <c r="CW35" i="1" s="1"/>
  <c r="V35" i="1" s="1"/>
  <c r="AJ35" i="1"/>
  <c r="CX35" i="1" s="1"/>
  <c r="W35" i="1" s="1"/>
  <c r="FR35" i="1"/>
  <c r="GL35" i="1"/>
  <c r="GN35" i="1"/>
  <c r="GO35" i="1"/>
  <c r="GV35" i="1"/>
  <c r="HC35" i="1" s="1"/>
  <c r="GX35" i="1"/>
  <c r="C36" i="1"/>
  <c r="D36" i="1"/>
  <c r="V36" i="1"/>
  <c r="W36" i="1"/>
  <c r="AC36" i="1"/>
  <c r="AE36" i="1"/>
  <c r="AF36" i="1"/>
  <c r="AG36" i="1"/>
  <c r="CU36" i="1" s="1"/>
  <c r="T36" i="1" s="1"/>
  <c r="AH36" i="1"/>
  <c r="CV36" i="1" s="1"/>
  <c r="U36" i="1" s="1"/>
  <c r="AI36" i="1"/>
  <c r="CW36" i="1" s="1"/>
  <c r="AJ36" i="1"/>
  <c r="CX36" i="1" s="1"/>
  <c r="FR36" i="1"/>
  <c r="GL36" i="1"/>
  <c r="GN36" i="1"/>
  <c r="GO36" i="1"/>
  <c r="GV36" i="1"/>
  <c r="HC36" i="1" s="1"/>
  <c r="GX36" i="1" s="1"/>
  <c r="D37" i="1"/>
  <c r="I37" i="1"/>
  <c r="K37" i="1"/>
  <c r="AC37" i="1"/>
  <c r="CQ37" i="1" s="1"/>
  <c r="AE37" i="1"/>
  <c r="AF37" i="1"/>
  <c r="CT37" i="1" s="1"/>
  <c r="AG37" i="1"/>
  <c r="CU37" i="1" s="1"/>
  <c r="T37" i="1" s="1"/>
  <c r="AH37" i="1"/>
  <c r="AI37" i="1"/>
  <c r="AJ37" i="1"/>
  <c r="CV37" i="1"/>
  <c r="CW37" i="1"/>
  <c r="CX37" i="1"/>
  <c r="FR37" i="1"/>
  <c r="GL37" i="1"/>
  <c r="GN37" i="1"/>
  <c r="GO37" i="1"/>
  <c r="GV37" i="1"/>
  <c r="HC37" i="1" s="1"/>
  <c r="B39" i="1"/>
  <c r="B30" i="1" s="1"/>
  <c r="C39" i="1"/>
  <c r="C30" i="1" s="1"/>
  <c r="D39" i="1"/>
  <c r="D30" i="1" s="1"/>
  <c r="F39" i="1"/>
  <c r="F30" i="1" s="1"/>
  <c r="G39" i="1"/>
  <c r="BX39" i="1"/>
  <c r="BZ39" i="1"/>
  <c r="CK39" i="1"/>
  <c r="BB39" i="1" s="1"/>
  <c r="CL39" i="1"/>
  <c r="BC39" i="1" s="1"/>
  <c r="CM39" i="1"/>
  <c r="D69" i="1"/>
  <c r="E71" i="1"/>
  <c r="Z71" i="1"/>
  <c r="AA71" i="1"/>
  <c r="AM71" i="1"/>
  <c r="AN71" i="1"/>
  <c r="BE71" i="1"/>
  <c r="BF71" i="1"/>
  <c r="BG71" i="1"/>
  <c r="BH71" i="1"/>
  <c r="BI71" i="1"/>
  <c r="BJ71" i="1"/>
  <c r="BK71" i="1"/>
  <c r="BL71" i="1"/>
  <c r="BM71" i="1"/>
  <c r="BN71" i="1"/>
  <c r="BO71" i="1"/>
  <c r="BP71" i="1"/>
  <c r="BQ71" i="1"/>
  <c r="BR71" i="1"/>
  <c r="BS71" i="1"/>
  <c r="BT71" i="1"/>
  <c r="BU71" i="1"/>
  <c r="BV71" i="1"/>
  <c r="BW71" i="1"/>
  <c r="CN71" i="1"/>
  <c r="CO71" i="1"/>
  <c r="CP71" i="1"/>
  <c r="CQ71" i="1"/>
  <c r="CR71" i="1"/>
  <c r="CS71" i="1"/>
  <c r="CT71" i="1"/>
  <c r="CU71" i="1"/>
  <c r="CV71" i="1"/>
  <c r="CW71" i="1"/>
  <c r="CX71" i="1"/>
  <c r="CY71" i="1"/>
  <c r="CZ71" i="1"/>
  <c r="DA71" i="1"/>
  <c r="DB71" i="1"/>
  <c r="DC71" i="1"/>
  <c r="DD71" i="1"/>
  <c r="DE71" i="1"/>
  <c r="DF71" i="1"/>
  <c r="DG71" i="1"/>
  <c r="DH71" i="1"/>
  <c r="DI71" i="1"/>
  <c r="DJ71" i="1"/>
  <c r="DK71" i="1"/>
  <c r="DL71" i="1"/>
  <c r="DM71" i="1"/>
  <c r="DN71" i="1"/>
  <c r="DO71" i="1"/>
  <c r="DP71" i="1"/>
  <c r="DQ71" i="1"/>
  <c r="DR71" i="1"/>
  <c r="DS71" i="1"/>
  <c r="DT71" i="1"/>
  <c r="DU71" i="1"/>
  <c r="DV71" i="1"/>
  <c r="DW71" i="1"/>
  <c r="DX71" i="1"/>
  <c r="DY71" i="1"/>
  <c r="DZ71" i="1"/>
  <c r="EA71" i="1"/>
  <c r="EB71" i="1"/>
  <c r="EC71" i="1"/>
  <c r="ED71" i="1"/>
  <c r="EE71" i="1"/>
  <c r="EF71" i="1"/>
  <c r="EG71" i="1"/>
  <c r="EH71" i="1"/>
  <c r="EI71" i="1"/>
  <c r="EJ71" i="1"/>
  <c r="EK71" i="1"/>
  <c r="EL71" i="1"/>
  <c r="EM71" i="1"/>
  <c r="EN71" i="1"/>
  <c r="EO71" i="1"/>
  <c r="EP71" i="1"/>
  <c r="EQ71" i="1"/>
  <c r="ER71" i="1"/>
  <c r="ES71" i="1"/>
  <c r="ET71" i="1"/>
  <c r="EU71" i="1"/>
  <c r="EV71" i="1"/>
  <c r="EW71" i="1"/>
  <c r="EX71" i="1"/>
  <c r="EY71" i="1"/>
  <c r="EZ71" i="1"/>
  <c r="FA71" i="1"/>
  <c r="FB71" i="1"/>
  <c r="FC71" i="1"/>
  <c r="FD71" i="1"/>
  <c r="FE71" i="1"/>
  <c r="FF71" i="1"/>
  <c r="FG71" i="1"/>
  <c r="FH71" i="1"/>
  <c r="FI71" i="1"/>
  <c r="FJ71" i="1"/>
  <c r="FK71" i="1"/>
  <c r="FL71" i="1"/>
  <c r="FM71" i="1"/>
  <c r="FN71" i="1"/>
  <c r="FO71" i="1"/>
  <c r="FP71" i="1"/>
  <c r="FQ71" i="1"/>
  <c r="FR71" i="1"/>
  <c r="FS71" i="1"/>
  <c r="FT71" i="1"/>
  <c r="FU71" i="1"/>
  <c r="FV71" i="1"/>
  <c r="FW71" i="1"/>
  <c r="FX71" i="1"/>
  <c r="FY71" i="1"/>
  <c r="FZ71" i="1"/>
  <c r="GA71" i="1"/>
  <c r="GB71" i="1"/>
  <c r="GC71" i="1"/>
  <c r="GD71" i="1"/>
  <c r="GE71" i="1"/>
  <c r="GF71" i="1"/>
  <c r="GG71" i="1"/>
  <c r="GH71" i="1"/>
  <c r="GI71" i="1"/>
  <c r="GJ71" i="1"/>
  <c r="GK71" i="1"/>
  <c r="GL71" i="1"/>
  <c r="GM71" i="1"/>
  <c r="GN71" i="1"/>
  <c r="GO71" i="1"/>
  <c r="GP71" i="1"/>
  <c r="GQ71" i="1"/>
  <c r="GR71" i="1"/>
  <c r="GS71" i="1"/>
  <c r="GT71" i="1"/>
  <c r="GU71" i="1"/>
  <c r="GV71" i="1"/>
  <c r="GW71" i="1"/>
  <c r="GX71" i="1"/>
  <c r="D73" i="1"/>
  <c r="I73" i="1"/>
  <c r="K73" i="1"/>
  <c r="AC73" i="1"/>
  <c r="CQ73" i="1" s="1"/>
  <c r="AE73" i="1"/>
  <c r="CS73" i="1" s="1"/>
  <c r="AF73" i="1"/>
  <c r="CT73" i="1" s="1"/>
  <c r="AG73" i="1"/>
  <c r="CU73" i="1" s="1"/>
  <c r="T73" i="1" s="1"/>
  <c r="AH73" i="1"/>
  <c r="AI73" i="1"/>
  <c r="CW73" i="1" s="1"/>
  <c r="AJ73" i="1"/>
  <c r="CX73" i="1" s="1"/>
  <c r="CR73" i="1"/>
  <c r="Q73" i="1" s="1"/>
  <c r="CV73" i="1"/>
  <c r="FR73" i="1"/>
  <c r="GL73" i="1"/>
  <c r="GN73" i="1"/>
  <c r="GO73" i="1"/>
  <c r="GV73" i="1"/>
  <c r="HC73" i="1"/>
  <c r="D74" i="1"/>
  <c r="I74" i="1"/>
  <c r="K74" i="1"/>
  <c r="V74" i="1"/>
  <c r="AC74" i="1"/>
  <c r="CQ74" i="1" s="1"/>
  <c r="AE74" i="1"/>
  <c r="AF74" i="1"/>
  <c r="CT74" i="1" s="1"/>
  <c r="AG74" i="1"/>
  <c r="AH74" i="1"/>
  <c r="AI74" i="1"/>
  <c r="AJ74" i="1"/>
  <c r="CU74" i="1"/>
  <c r="CV74" i="1"/>
  <c r="CW74" i="1"/>
  <c r="CX74" i="1"/>
  <c r="FR74" i="1"/>
  <c r="GL74" i="1"/>
  <c r="GN74" i="1"/>
  <c r="GO74" i="1"/>
  <c r="GV74" i="1"/>
  <c r="HC74" i="1" s="1"/>
  <c r="D75" i="1"/>
  <c r="I75" i="1"/>
  <c r="K75" i="1"/>
  <c r="AC75" i="1"/>
  <c r="CQ75" i="1" s="1"/>
  <c r="AE75" i="1"/>
  <c r="AF75" i="1"/>
  <c r="AG75" i="1"/>
  <c r="CU75" i="1" s="1"/>
  <c r="AH75" i="1"/>
  <c r="AI75" i="1"/>
  <c r="CW75" i="1" s="1"/>
  <c r="AJ75" i="1"/>
  <c r="CX75" i="1" s="1"/>
  <c r="CT75" i="1"/>
  <c r="S75" i="1" s="1"/>
  <c r="CV75" i="1"/>
  <c r="U75" i="1" s="1"/>
  <c r="FR75" i="1"/>
  <c r="GL75" i="1"/>
  <c r="GN75" i="1"/>
  <c r="GO75" i="1"/>
  <c r="GV75" i="1"/>
  <c r="HC75" i="1" s="1"/>
  <c r="GX75" i="1" s="1"/>
  <c r="D76" i="1"/>
  <c r="AC76" i="1"/>
  <c r="AE76" i="1"/>
  <c r="AD76" i="1" s="1"/>
  <c r="AF76" i="1"/>
  <c r="CT76" i="1" s="1"/>
  <c r="S76" i="1" s="1"/>
  <c r="CZ76" i="1" s="1"/>
  <c r="Y76" i="1" s="1"/>
  <c r="AG76" i="1"/>
  <c r="CU76" i="1" s="1"/>
  <c r="T76" i="1" s="1"/>
  <c r="AH76" i="1"/>
  <c r="CV76" i="1" s="1"/>
  <c r="U76" i="1" s="1"/>
  <c r="AI76" i="1"/>
  <c r="CW76" i="1" s="1"/>
  <c r="V76" i="1" s="1"/>
  <c r="AJ76" i="1"/>
  <c r="CX76" i="1"/>
  <c r="W76" i="1" s="1"/>
  <c r="FR76" i="1"/>
  <c r="GL76" i="1"/>
  <c r="GN76" i="1"/>
  <c r="GO76" i="1"/>
  <c r="GV76" i="1"/>
  <c r="HC76" i="1" s="1"/>
  <c r="GX76" i="1" s="1"/>
  <c r="B78" i="1"/>
  <c r="B71" i="1" s="1"/>
  <c r="C78" i="1"/>
  <c r="C71" i="1" s="1"/>
  <c r="D78" i="1"/>
  <c r="D71" i="1" s="1"/>
  <c r="F78" i="1"/>
  <c r="F71" i="1" s="1"/>
  <c r="G78" i="1"/>
  <c r="P78" i="1"/>
  <c r="Q78" i="1"/>
  <c r="U78" i="1"/>
  <c r="AB78" i="1"/>
  <c r="O78" i="1" s="1"/>
  <c r="AC78" i="1"/>
  <c r="AC71" i="1" s="1"/>
  <c r="AD78" i="1"/>
  <c r="AD71" i="1" s="1"/>
  <c r="AE78" i="1"/>
  <c r="AF78" i="1"/>
  <c r="AF71" i="1" s="1"/>
  <c r="AG78" i="1"/>
  <c r="AG71" i="1" s="1"/>
  <c r="AH78" i="1"/>
  <c r="AH71" i="1" s="1"/>
  <c r="AI78" i="1"/>
  <c r="AJ78" i="1"/>
  <c r="AK78" i="1"/>
  <c r="AL78" i="1"/>
  <c r="AT78" i="1"/>
  <c r="BA78" i="1"/>
  <c r="BX78" i="1"/>
  <c r="BY78" i="1"/>
  <c r="CF78" i="1" s="1"/>
  <c r="BZ78" i="1"/>
  <c r="CA78" i="1"/>
  <c r="CB78" i="1"/>
  <c r="CC78" i="1"/>
  <c r="CC71" i="1" s="1"/>
  <c r="CD78" i="1"/>
  <c r="CJ78" i="1"/>
  <c r="CJ71" i="1" s="1"/>
  <c r="CK78" i="1"/>
  <c r="CK71" i="1" s="1"/>
  <c r="CL78" i="1"/>
  <c r="CL71" i="1" s="1"/>
  <c r="CM78" i="1"/>
  <c r="CM71" i="1" s="1"/>
  <c r="D108" i="1"/>
  <c r="D110" i="1"/>
  <c r="E110" i="1"/>
  <c r="Z110" i="1"/>
  <c r="AA110" i="1"/>
  <c r="AM110" i="1"/>
  <c r="AN110" i="1"/>
  <c r="AO110" i="1"/>
  <c r="BB110" i="1"/>
  <c r="BE110" i="1"/>
  <c r="BF110" i="1"/>
  <c r="BG110" i="1"/>
  <c r="BH110" i="1"/>
  <c r="BI110" i="1"/>
  <c r="BJ110" i="1"/>
  <c r="BK110" i="1"/>
  <c r="BL110" i="1"/>
  <c r="BM110" i="1"/>
  <c r="BN110" i="1"/>
  <c r="BO110" i="1"/>
  <c r="BP110" i="1"/>
  <c r="BQ110" i="1"/>
  <c r="BR110" i="1"/>
  <c r="BS110" i="1"/>
  <c r="BT110" i="1"/>
  <c r="BU110" i="1"/>
  <c r="BV110" i="1"/>
  <c r="BW110" i="1"/>
  <c r="CK110" i="1"/>
  <c r="CL110" i="1"/>
  <c r="CM110" i="1"/>
  <c r="CN110" i="1"/>
  <c r="CO110" i="1"/>
  <c r="CP110" i="1"/>
  <c r="CQ110" i="1"/>
  <c r="CR110" i="1"/>
  <c r="CS110" i="1"/>
  <c r="CT110" i="1"/>
  <c r="CU110" i="1"/>
  <c r="CV110" i="1"/>
  <c r="CW110" i="1"/>
  <c r="CX110" i="1"/>
  <c r="CY110" i="1"/>
  <c r="CZ110" i="1"/>
  <c r="DA110" i="1"/>
  <c r="DB110" i="1"/>
  <c r="DC110" i="1"/>
  <c r="DD110" i="1"/>
  <c r="DE110" i="1"/>
  <c r="DF110" i="1"/>
  <c r="DG110" i="1"/>
  <c r="DH110" i="1"/>
  <c r="DI110" i="1"/>
  <c r="DJ110" i="1"/>
  <c r="DK110" i="1"/>
  <c r="DL110" i="1"/>
  <c r="DM110" i="1"/>
  <c r="DN110" i="1"/>
  <c r="DO110" i="1"/>
  <c r="DP110" i="1"/>
  <c r="DQ110" i="1"/>
  <c r="DR110" i="1"/>
  <c r="DS110" i="1"/>
  <c r="DT110" i="1"/>
  <c r="DU110" i="1"/>
  <c r="DV110" i="1"/>
  <c r="DW110" i="1"/>
  <c r="DX110" i="1"/>
  <c r="DY110" i="1"/>
  <c r="DZ110" i="1"/>
  <c r="EA110" i="1"/>
  <c r="EB110" i="1"/>
  <c r="EC110" i="1"/>
  <c r="ED110" i="1"/>
  <c r="EE110" i="1"/>
  <c r="EF110" i="1"/>
  <c r="EG110" i="1"/>
  <c r="EH110" i="1"/>
  <c r="EI110" i="1"/>
  <c r="EJ110" i="1"/>
  <c r="EK110" i="1"/>
  <c r="EL110" i="1"/>
  <c r="EM110" i="1"/>
  <c r="EN110" i="1"/>
  <c r="EO110" i="1"/>
  <c r="EP110" i="1"/>
  <c r="EQ110" i="1"/>
  <c r="ER110" i="1"/>
  <c r="ES110" i="1"/>
  <c r="ET110" i="1"/>
  <c r="EU110" i="1"/>
  <c r="EV110" i="1"/>
  <c r="EW110" i="1"/>
  <c r="EX110" i="1"/>
  <c r="EY110" i="1"/>
  <c r="EZ110" i="1"/>
  <c r="FA110" i="1"/>
  <c r="FB110" i="1"/>
  <c r="FC110" i="1"/>
  <c r="FD110" i="1"/>
  <c r="FE110" i="1"/>
  <c r="FF110" i="1"/>
  <c r="FG110" i="1"/>
  <c r="FH110" i="1"/>
  <c r="FI110" i="1"/>
  <c r="FJ110" i="1"/>
  <c r="FK110" i="1"/>
  <c r="FL110" i="1"/>
  <c r="FM110" i="1"/>
  <c r="FN110" i="1"/>
  <c r="FO110" i="1"/>
  <c r="FP110" i="1"/>
  <c r="FQ110" i="1"/>
  <c r="FR110" i="1"/>
  <c r="FS110" i="1"/>
  <c r="FT110" i="1"/>
  <c r="FU110" i="1"/>
  <c r="FV110" i="1"/>
  <c r="FW110" i="1"/>
  <c r="FX110" i="1"/>
  <c r="FY110" i="1"/>
  <c r="FZ110" i="1"/>
  <c r="GA110" i="1"/>
  <c r="GB110" i="1"/>
  <c r="GC110" i="1"/>
  <c r="GD110" i="1"/>
  <c r="GE110" i="1"/>
  <c r="GF110" i="1"/>
  <c r="GG110" i="1"/>
  <c r="GH110" i="1"/>
  <c r="GI110" i="1"/>
  <c r="GJ110" i="1"/>
  <c r="GK110" i="1"/>
  <c r="GL110" i="1"/>
  <c r="GM110" i="1"/>
  <c r="GN110" i="1"/>
  <c r="GO110" i="1"/>
  <c r="GP110" i="1"/>
  <c r="GQ110" i="1"/>
  <c r="GR110" i="1"/>
  <c r="GS110" i="1"/>
  <c r="GT110" i="1"/>
  <c r="GU110" i="1"/>
  <c r="GV110" i="1"/>
  <c r="GW110" i="1"/>
  <c r="GX110" i="1"/>
  <c r="D112" i="1"/>
  <c r="I112" i="1"/>
  <c r="K112" i="1"/>
  <c r="AC112" i="1"/>
  <c r="AE112" i="1"/>
  <c r="CS112" i="1" s="1"/>
  <c r="R112" i="1" s="1"/>
  <c r="GK112" i="1" s="1"/>
  <c r="AF112" i="1"/>
  <c r="AG112" i="1"/>
  <c r="AH112" i="1"/>
  <c r="AI112" i="1"/>
  <c r="AJ112" i="1"/>
  <c r="CQ112" i="1"/>
  <c r="P112" i="1" s="1"/>
  <c r="CR112" i="1"/>
  <c r="Q112" i="1" s="1"/>
  <c r="CT112" i="1"/>
  <c r="S112" i="1" s="1"/>
  <c r="CZ112" i="1" s="1"/>
  <c r="Y112" i="1" s="1"/>
  <c r="CU112" i="1"/>
  <c r="CV112" i="1"/>
  <c r="U112" i="1" s="1"/>
  <c r="CW112" i="1"/>
  <c r="CX112" i="1"/>
  <c r="CY112" i="1"/>
  <c r="X112" i="1" s="1"/>
  <c r="FR112" i="1"/>
  <c r="GL112" i="1"/>
  <c r="GN112" i="1"/>
  <c r="GO112" i="1"/>
  <c r="GV112" i="1"/>
  <c r="HC112" i="1"/>
  <c r="D113" i="1"/>
  <c r="I113" i="1"/>
  <c r="K113" i="1"/>
  <c r="AC113" i="1"/>
  <c r="AD113" i="1"/>
  <c r="AE113" i="1"/>
  <c r="AF113" i="1"/>
  <c r="CT113" i="1" s="1"/>
  <c r="S113" i="1" s="1"/>
  <c r="AG113" i="1"/>
  <c r="CU113" i="1" s="1"/>
  <c r="T113" i="1" s="1"/>
  <c r="AH113" i="1"/>
  <c r="AI113" i="1"/>
  <c r="AJ113" i="1"/>
  <c r="CV113" i="1"/>
  <c r="U113" i="1" s="1"/>
  <c r="CW113" i="1"/>
  <c r="V113" i="1" s="1"/>
  <c r="CX113" i="1"/>
  <c r="W113" i="1" s="1"/>
  <c r="FR113" i="1"/>
  <c r="GL113" i="1"/>
  <c r="GN113" i="1"/>
  <c r="GO113" i="1"/>
  <c r="GV113" i="1"/>
  <c r="HC113" i="1"/>
  <c r="D114" i="1"/>
  <c r="I114" i="1"/>
  <c r="K114" i="1"/>
  <c r="AC114" i="1"/>
  <c r="AE114" i="1"/>
  <c r="AF114" i="1"/>
  <c r="CT114" i="1" s="1"/>
  <c r="S114" i="1" s="1"/>
  <c r="CY114" i="1" s="1"/>
  <c r="X114" i="1" s="1"/>
  <c r="AG114" i="1"/>
  <c r="CU114" i="1" s="1"/>
  <c r="T114" i="1" s="1"/>
  <c r="AH114" i="1"/>
  <c r="CV114" i="1" s="1"/>
  <c r="U114" i="1" s="1"/>
  <c r="AI114" i="1"/>
  <c r="CW114" i="1" s="1"/>
  <c r="V114" i="1" s="1"/>
  <c r="AJ114" i="1"/>
  <c r="CX114" i="1" s="1"/>
  <c r="W114" i="1" s="1"/>
  <c r="CQ114" i="1"/>
  <c r="P114" i="1" s="1"/>
  <c r="CZ114" i="1"/>
  <c r="Y114" i="1" s="1"/>
  <c r="FR114" i="1"/>
  <c r="GL114" i="1"/>
  <c r="GN114" i="1"/>
  <c r="GO114" i="1"/>
  <c r="GV114" i="1"/>
  <c r="HC114" i="1" s="1"/>
  <c r="GX114" i="1"/>
  <c r="D115" i="1"/>
  <c r="I115" i="1"/>
  <c r="K115" i="1"/>
  <c r="AC115" i="1"/>
  <c r="AE115" i="1"/>
  <c r="AF115" i="1"/>
  <c r="CT115" i="1" s="1"/>
  <c r="S115" i="1" s="1"/>
  <c r="AG115" i="1"/>
  <c r="CU115" i="1" s="1"/>
  <c r="T115" i="1" s="1"/>
  <c r="AH115" i="1"/>
  <c r="AI115" i="1"/>
  <c r="AJ115" i="1"/>
  <c r="CX115" i="1" s="1"/>
  <c r="CQ115" i="1"/>
  <c r="P115" i="1" s="1"/>
  <c r="CV115" i="1"/>
  <c r="U115" i="1" s="1"/>
  <c r="CW115" i="1"/>
  <c r="V115" i="1" s="1"/>
  <c r="FR115" i="1"/>
  <c r="GL115" i="1"/>
  <c r="GN115" i="1"/>
  <c r="GO115" i="1"/>
  <c r="GV115" i="1"/>
  <c r="HC115" i="1" s="1"/>
  <c r="GX115" i="1"/>
  <c r="D116" i="1"/>
  <c r="I116" i="1"/>
  <c r="K116" i="1"/>
  <c r="AC116" i="1"/>
  <c r="AE116" i="1"/>
  <c r="AD116" i="1" s="1"/>
  <c r="AF116" i="1"/>
  <c r="AG116" i="1"/>
  <c r="AH116" i="1"/>
  <c r="AI116" i="1"/>
  <c r="CW116" i="1" s="1"/>
  <c r="V116" i="1" s="1"/>
  <c r="AJ116" i="1"/>
  <c r="CR116" i="1"/>
  <c r="CS116" i="1"/>
  <c r="CT116" i="1"/>
  <c r="S116" i="1" s="1"/>
  <c r="CU116" i="1"/>
  <c r="CV116" i="1"/>
  <c r="CX116" i="1"/>
  <c r="W116" i="1" s="1"/>
  <c r="FR116" i="1"/>
  <c r="GL116" i="1"/>
  <c r="GN116" i="1"/>
  <c r="GO116" i="1"/>
  <c r="GV116" i="1"/>
  <c r="HC116" i="1"/>
  <c r="D117" i="1"/>
  <c r="I117" i="1"/>
  <c r="K117" i="1"/>
  <c r="AC117" i="1"/>
  <c r="AD117" i="1"/>
  <c r="AE117" i="1"/>
  <c r="AF117" i="1"/>
  <c r="AG117" i="1"/>
  <c r="AH117" i="1"/>
  <c r="AI117" i="1"/>
  <c r="CW117" i="1" s="1"/>
  <c r="V117" i="1" s="1"/>
  <c r="AJ117" i="1"/>
  <c r="CX117" i="1" s="1"/>
  <c r="W117" i="1" s="1"/>
  <c r="CR117" i="1"/>
  <c r="Q117" i="1" s="1"/>
  <c r="CS117" i="1"/>
  <c r="CT117" i="1"/>
  <c r="S117" i="1" s="1"/>
  <c r="CU117" i="1"/>
  <c r="T117" i="1" s="1"/>
  <c r="CV117" i="1"/>
  <c r="U117" i="1" s="1"/>
  <c r="FR117" i="1"/>
  <c r="GL117" i="1"/>
  <c r="GN117" i="1"/>
  <c r="GO117" i="1"/>
  <c r="GV117" i="1"/>
  <c r="HC117" i="1" s="1"/>
  <c r="GX117" i="1" s="1"/>
  <c r="D118" i="1"/>
  <c r="I118" i="1"/>
  <c r="K118" i="1"/>
  <c r="AC118" i="1"/>
  <c r="CQ118" i="1" s="1"/>
  <c r="AE118" i="1"/>
  <c r="AF118" i="1"/>
  <c r="AG118" i="1"/>
  <c r="AH118" i="1"/>
  <c r="CV118" i="1" s="1"/>
  <c r="AI118" i="1"/>
  <c r="CW118" i="1" s="1"/>
  <c r="AJ118" i="1"/>
  <c r="CX118" i="1" s="1"/>
  <c r="CU118" i="1"/>
  <c r="FR118" i="1"/>
  <c r="GL118" i="1"/>
  <c r="GN118" i="1"/>
  <c r="GO118" i="1"/>
  <c r="CC124" i="1" s="1"/>
  <c r="GV118" i="1"/>
  <c r="HC118" i="1" s="1"/>
  <c r="D119" i="1"/>
  <c r="I119" i="1"/>
  <c r="K119" i="1"/>
  <c r="AC119" i="1"/>
  <c r="CQ119" i="1" s="1"/>
  <c r="AE119" i="1"/>
  <c r="AF119" i="1"/>
  <c r="AG119" i="1"/>
  <c r="AH119" i="1"/>
  <c r="CV119" i="1" s="1"/>
  <c r="AI119" i="1"/>
  <c r="CW119" i="1" s="1"/>
  <c r="AJ119" i="1"/>
  <c r="CX119" i="1" s="1"/>
  <c r="CT119" i="1"/>
  <c r="CU119" i="1"/>
  <c r="FR119" i="1"/>
  <c r="GL119" i="1"/>
  <c r="GN119" i="1"/>
  <c r="GO119" i="1"/>
  <c r="GV119" i="1"/>
  <c r="HC119" i="1"/>
  <c r="D120" i="1"/>
  <c r="I120" i="1"/>
  <c r="K120" i="1"/>
  <c r="AC120" i="1"/>
  <c r="AE120" i="1"/>
  <c r="AF120" i="1"/>
  <c r="AG120" i="1"/>
  <c r="CU120" i="1" s="1"/>
  <c r="AH120" i="1"/>
  <c r="AI120" i="1"/>
  <c r="AJ120" i="1"/>
  <c r="CQ120" i="1"/>
  <c r="CV120" i="1"/>
  <c r="CW120" i="1"/>
  <c r="CX120" i="1"/>
  <c r="FR120" i="1"/>
  <c r="GL120" i="1"/>
  <c r="GN120" i="1"/>
  <c r="GO120" i="1"/>
  <c r="GV120" i="1"/>
  <c r="HC120" i="1"/>
  <c r="D121" i="1"/>
  <c r="I121" i="1"/>
  <c r="K121" i="1"/>
  <c r="AC121" i="1"/>
  <c r="AE121" i="1"/>
  <c r="AF121" i="1"/>
  <c r="AG121" i="1"/>
  <c r="CU121" i="1" s="1"/>
  <c r="T121" i="1" s="1"/>
  <c r="AH121" i="1"/>
  <c r="CV121" i="1" s="1"/>
  <c r="AI121" i="1"/>
  <c r="AJ121" i="1"/>
  <c r="CX121" i="1" s="1"/>
  <c r="CQ121" i="1"/>
  <c r="CW121" i="1"/>
  <c r="FR121" i="1"/>
  <c r="GL121" i="1"/>
  <c r="GN121" i="1"/>
  <c r="CB124" i="1" s="1"/>
  <c r="GO121" i="1"/>
  <c r="GV121" i="1"/>
  <c r="HC121" i="1" s="1"/>
  <c r="C122" i="1"/>
  <c r="D122" i="1"/>
  <c r="I122" i="1"/>
  <c r="K122" i="1"/>
  <c r="AC122" i="1"/>
  <c r="CQ122" i="1" s="1"/>
  <c r="P122" i="1" s="1"/>
  <c r="AD122" i="1"/>
  <c r="AE122" i="1"/>
  <c r="CS122" i="1" s="1"/>
  <c r="AF122" i="1"/>
  <c r="CT122" i="1" s="1"/>
  <c r="AG122" i="1"/>
  <c r="CU122" i="1" s="1"/>
  <c r="AH122" i="1"/>
  <c r="CV122" i="1" s="1"/>
  <c r="AI122" i="1"/>
  <c r="CW122" i="1" s="1"/>
  <c r="AJ122" i="1"/>
  <c r="CX122" i="1" s="1"/>
  <c r="CR122" i="1"/>
  <c r="FR122" i="1"/>
  <c r="GL122" i="1"/>
  <c r="GN122" i="1"/>
  <c r="GO122" i="1"/>
  <c r="GV122" i="1"/>
  <c r="HC122" i="1" s="1"/>
  <c r="B124" i="1"/>
  <c r="B110" i="1" s="1"/>
  <c r="C124" i="1"/>
  <c r="C110" i="1" s="1"/>
  <c r="D124" i="1"/>
  <c r="F124" i="1"/>
  <c r="F110" i="1" s="1"/>
  <c r="G124" i="1"/>
  <c r="BB124" i="1"/>
  <c r="F137" i="1" s="1"/>
  <c r="BX124" i="1"/>
  <c r="AO124" i="1" s="1"/>
  <c r="F128" i="1" s="1"/>
  <c r="CK124" i="1"/>
  <c r="CL124" i="1"/>
  <c r="BC124" i="1" s="1"/>
  <c r="F140" i="1" s="1"/>
  <c r="CM124" i="1"/>
  <c r="BD124" i="1" s="1"/>
  <c r="D154" i="1"/>
  <c r="B156" i="1"/>
  <c r="C156" i="1"/>
  <c r="D156" i="1"/>
  <c r="E156" i="1"/>
  <c r="Z156" i="1"/>
  <c r="AA156" i="1"/>
  <c r="AM156" i="1"/>
  <c r="AN156" i="1"/>
  <c r="BE156" i="1"/>
  <c r="BF156" i="1"/>
  <c r="BG156" i="1"/>
  <c r="BH156" i="1"/>
  <c r="BI156" i="1"/>
  <c r="BJ156" i="1"/>
  <c r="BK156" i="1"/>
  <c r="BL156" i="1"/>
  <c r="BM156" i="1"/>
  <c r="BN156" i="1"/>
  <c r="BO156" i="1"/>
  <c r="BP156" i="1"/>
  <c r="BQ156" i="1"/>
  <c r="BR156" i="1"/>
  <c r="BS156" i="1"/>
  <c r="BT156" i="1"/>
  <c r="BU156" i="1"/>
  <c r="BV156" i="1"/>
  <c r="BW156" i="1"/>
  <c r="BZ156" i="1"/>
  <c r="CD156" i="1"/>
  <c r="CM156" i="1"/>
  <c r="CN156" i="1"/>
  <c r="CO156" i="1"/>
  <c r="CP156" i="1"/>
  <c r="CQ156" i="1"/>
  <c r="CR156" i="1"/>
  <c r="CS156" i="1"/>
  <c r="CT156" i="1"/>
  <c r="CU156" i="1"/>
  <c r="CV156" i="1"/>
  <c r="CW156" i="1"/>
  <c r="CX156" i="1"/>
  <c r="CY156" i="1"/>
  <c r="CZ156" i="1"/>
  <c r="DA156" i="1"/>
  <c r="DB156" i="1"/>
  <c r="DC156" i="1"/>
  <c r="DD156" i="1"/>
  <c r="DE156" i="1"/>
  <c r="DF156" i="1"/>
  <c r="DG156" i="1"/>
  <c r="DH156" i="1"/>
  <c r="DI156" i="1"/>
  <c r="DJ156" i="1"/>
  <c r="DK156" i="1"/>
  <c r="DL156" i="1"/>
  <c r="DM156" i="1"/>
  <c r="DN156" i="1"/>
  <c r="DO156" i="1"/>
  <c r="DP156" i="1"/>
  <c r="DQ156" i="1"/>
  <c r="DR156" i="1"/>
  <c r="DS156" i="1"/>
  <c r="DT156" i="1"/>
  <c r="DU156" i="1"/>
  <c r="DV156" i="1"/>
  <c r="DW156" i="1"/>
  <c r="DX156" i="1"/>
  <c r="DY156" i="1"/>
  <c r="DZ156" i="1"/>
  <c r="EA156" i="1"/>
  <c r="EB156" i="1"/>
  <c r="EC156" i="1"/>
  <c r="ED156" i="1"/>
  <c r="EE156" i="1"/>
  <c r="EF156" i="1"/>
  <c r="EG156" i="1"/>
  <c r="EH156" i="1"/>
  <c r="EI156" i="1"/>
  <c r="EJ156" i="1"/>
  <c r="EK156" i="1"/>
  <c r="EL156" i="1"/>
  <c r="EM156" i="1"/>
  <c r="EN156" i="1"/>
  <c r="EO156" i="1"/>
  <c r="EP156" i="1"/>
  <c r="EQ156" i="1"/>
  <c r="ER156" i="1"/>
  <c r="ES156" i="1"/>
  <c r="ET156" i="1"/>
  <c r="EU156" i="1"/>
  <c r="EV156" i="1"/>
  <c r="EW156" i="1"/>
  <c r="EX156" i="1"/>
  <c r="EY156" i="1"/>
  <c r="EZ156" i="1"/>
  <c r="FA156" i="1"/>
  <c r="FB156" i="1"/>
  <c r="FC156" i="1"/>
  <c r="FD156" i="1"/>
  <c r="FE156" i="1"/>
  <c r="FF156" i="1"/>
  <c r="FG156" i="1"/>
  <c r="FH156" i="1"/>
  <c r="FI156" i="1"/>
  <c r="FJ156" i="1"/>
  <c r="FK156" i="1"/>
  <c r="FL156" i="1"/>
  <c r="FM156" i="1"/>
  <c r="FN156" i="1"/>
  <c r="FO156" i="1"/>
  <c r="FP156" i="1"/>
  <c r="FQ156" i="1"/>
  <c r="FR156" i="1"/>
  <c r="FS156" i="1"/>
  <c r="FT156" i="1"/>
  <c r="FU156" i="1"/>
  <c r="FV156" i="1"/>
  <c r="FW156" i="1"/>
  <c r="FX156" i="1"/>
  <c r="FY156" i="1"/>
  <c r="FZ156" i="1"/>
  <c r="GA156" i="1"/>
  <c r="GB156" i="1"/>
  <c r="GC156" i="1"/>
  <c r="GD156" i="1"/>
  <c r="GE156" i="1"/>
  <c r="GF156" i="1"/>
  <c r="GG156" i="1"/>
  <c r="GH156" i="1"/>
  <c r="GI156" i="1"/>
  <c r="GJ156" i="1"/>
  <c r="GK156" i="1"/>
  <c r="GL156" i="1"/>
  <c r="GM156" i="1"/>
  <c r="GN156" i="1"/>
  <c r="GO156" i="1"/>
  <c r="GP156" i="1"/>
  <c r="GQ156" i="1"/>
  <c r="GR156" i="1"/>
  <c r="GS156" i="1"/>
  <c r="GT156" i="1"/>
  <c r="GU156" i="1"/>
  <c r="GV156" i="1"/>
  <c r="GW156" i="1"/>
  <c r="GX156" i="1"/>
  <c r="D158" i="1"/>
  <c r="I158" i="1"/>
  <c r="K158" i="1"/>
  <c r="AC158" i="1"/>
  <c r="AE158" i="1"/>
  <c r="AD158" i="1" s="1"/>
  <c r="AF158" i="1"/>
  <c r="AG158" i="1"/>
  <c r="CU158" i="1" s="1"/>
  <c r="T158" i="1" s="1"/>
  <c r="AH158" i="1"/>
  <c r="AI158" i="1"/>
  <c r="AJ158" i="1"/>
  <c r="CX158" i="1" s="1"/>
  <c r="W158" i="1" s="1"/>
  <c r="CR158" i="1"/>
  <c r="Q158" i="1" s="1"/>
  <c r="CS158" i="1"/>
  <c r="R158" i="1" s="1"/>
  <c r="CT158" i="1"/>
  <c r="S158" i="1" s="1"/>
  <c r="CV158" i="1"/>
  <c r="U158" i="1" s="1"/>
  <c r="CW158" i="1"/>
  <c r="V158" i="1" s="1"/>
  <c r="FR158" i="1"/>
  <c r="GK158" i="1"/>
  <c r="GL158" i="1"/>
  <c r="GN158" i="1"/>
  <c r="GO158" i="1"/>
  <c r="GV158" i="1"/>
  <c r="HC158" i="1" s="1"/>
  <c r="GX158" i="1" s="1"/>
  <c r="D159" i="1"/>
  <c r="I159" i="1"/>
  <c r="K159" i="1"/>
  <c r="AC159" i="1"/>
  <c r="AE159" i="1"/>
  <c r="AF159" i="1"/>
  <c r="CT159" i="1" s="1"/>
  <c r="S159" i="1" s="1"/>
  <c r="AG159" i="1"/>
  <c r="CU159" i="1" s="1"/>
  <c r="T159" i="1" s="1"/>
  <c r="AH159" i="1"/>
  <c r="AI159" i="1"/>
  <c r="AJ159" i="1"/>
  <c r="CQ159" i="1"/>
  <c r="P159" i="1" s="1"/>
  <c r="CV159" i="1"/>
  <c r="U159" i="1" s="1"/>
  <c r="CW159" i="1"/>
  <c r="V159" i="1" s="1"/>
  <c r="CX159" i="1"/>
  <c r="FR159" i="1"/>
  <c r="GL159" i="1"/>
  <c r="GN159" i="1"/>
  <c r="GO159" i="1"/>
  <c r="GV159" i="1"/>
  <c r="HC159" i="1" s="1"/>
  <c r="GX159" i="1" s="1"/>
  <c r="B161" i="1"/>
  <c r="C161" i="1"/>
  <c r="D161" i="1"/>
  <c r="F161" i="1"/>
  <c r="F156" i="1" s="1"/>
  <c r="G161" i="1"/>
  <c r="AB161" i="1"/>
  <c r="AC161" i="1"/>
  <c r="AD161" i="1"/>
  <c r="AE161" i="1"/>
  <c r="AE156" i="1" s="1"/>
  <c r="AF161" i="1"/>
  <c r="AG161" i="1"/>
  <c r="AH161" i="1"/>
  <c r="AI161" i="1"/>
  <c r="AJ161" i="1"/>
  <c r="AK161" i="1"/>
  <c r="AL161" i="1"/>
  <c r="AO161" i="1"/>
  <c r="BX161" i="1"/>
  <c r="BX156" i="1" s="1"/>
  <c r="BY161" i="1"/>
  <c r="BZ161" i="1"/>
  <c r="CA161" i="1"/>
  <c r="CA156" i="1" s="1"/>
  <c r="CB161" i="1"/>
  <c r="CB156" i="1" s="1"/>
  <c r="CC161" i="1"/>
  <c r="CD161" i="1"/>
  <c r="AU161" i="1" s="1"/>
  <c r="AU156" i="1" s="1"/>
  <c r="CJ161" i="1"/>
  <c r="CK161" i="1"/>
  <c r="CK156" i="1" s="1"/>
  <c r="CL161" i="1"/>
  <c r="CL156" i="1" s="1"/>
  <c r="CM161" i="1"/>
  <c r="BD161" i="1" s="1"/>
  <c r="F180" i="1"/>
  <c r="D191" i="1"/>
  <c r="E193" i="1"/>
  <c r="F193" i="1"/>
  <c r="G193" i="1"/>
  <c r="V193" i="1"/>
  <c r="Y193" i="1"/>
  <c r="Z193" i="1"/>
  <c r="AA193" i="1"/>
  <c r="AC193" i="1"/>
  <c r="AD193" i="1"/>
  <c r="AF193" i="1"/>
  <c r="AL193" i="1"/>
  <c r="AM193" i="1"/>
  <c r="AN193" i="1"/>
  <c r="BE193" i="1"/>
  <c r="BF193" i="1"/>
  <c r="BG193" i="1"/>
  <c r="BH193" i="1"/>
  <c r="BI193" i="1"/>
  <c r="BJ193" i="1"/>
  <c r="BK193" i="1"/>
  <c r="BL193" i="1"/>
  <c r="BM193" i="1"/>
  <c r="BN193" i="1"/>
  <c r="BO193" i="1"/>
  <c r="BP193" i="1"/>
  <c r="BQ193" i="1"/>
  <c r="BR193" i="1"/>
  <c r="BS193" i="1"/>
  <c r="BT193" i="1"/>
  <c r="BU193" i="1"/>
  <c r="BV193" i="1"/>
  <c r="BW193" i="1"/>
  <c r="CN193" i="1"/>
  <c r="CO193" i="1"/>
  <c r="CP193" i="1"/>
  <c r="CQ193" i="1"/>
  <c r="CR193" i="1"/>
  <c r="CS193" i="1"/>
  <c r="CT193" i="1"/>
  <c r="CU193" i="1"/>
  <c r="CV193" i="1"/>
  <c r="CW193" i="1"/>
  <c r="CX193" i="1"/>
  <c r="CY193" i="1"/>
  <c r="CZ193" i="1"/>
  <c r="DA193" i="1"/>
  <c r="DB193" i="1"/>
  <c r="DC193" i="1"/>
  <c r="DD193" i="1"/>
  <c r="DE193" i="1"/>
  <c r="DF193" i="1"/>
  <c r="DG193" i="1"/>
  <c r="DH193" i="1"/>
  <c r="DI193" i="1"/>
  <c r="DJ193" i="1"/>
  <c r="DK193" i="1"/>
  <c r="DL193" i="1"/>
  <c r="DM193" i="1"/>
  <c r="DN193" i="1"/>
  <c r="DO193" i="1"/>
  <c r="DP193" i="1"/>
  <c r="DQ193" i="1"/>
  <c r="DR193" i="1"/>
  <c r="DS193" i="1"/>
  <c r="DT193" i="1"/>
  <c r="DU193" i="1"/>
  <c r="DV193" i="1"/>
  <c r="DW193" i="1"/>
  <c r="DX193" i="1"/>
  <c r="DY193" i="1"/>
  <c r="DZ193" i="1"/>
  <c r="EA193" i="1"/>
  <c r="EB193" i="1"/>
  <c r="EC193" i="1"/>
  <c r="ED193" i="1"/>
  <c r="EE193" i="1"/>
  <c r="EF193" i="1"/>
  <c r="EG193" i="1"/>
  <c r="EH193" i="1"/>
  <c r="EI193" i="1"/>
  <c r="EJ193" i="1"/>
  <c r="EK193" i="1"/>
  <c r="EL193" i="1"/>
  <c r="EM193" i="1"/>
  <c r="EN193" i="1"/>
  <c r="EO193" i="1"/>
  <c r="EP193" i="1"/>
  <c r="EQ193" i="1"/>
  <c r="ER193" i="1"/>
  <c r="ES193" i="1"/>
  <c r="ET193" i="1"/>
  <c r="EU193" i="1"/>
  <c r="EV193" i="1"/>
  <c r="EW193" i="1"/>
  <c r="EX193" i="1"/>
  <c r="EY193" i="1"/>
  <c r="EZ193" i="1"/>
  <c r="FA193" i="1"/>
  <c r="FB193" i="1"/>
  <c r="FC193" i="1"/>
  <c r="FD193" i="1"/>
  <c r="FE193" i="1"/>
  <c r="FF193" i="1"/>
  <c r="FG193" i="1"/>
  <c r="FH193" i="1"/>
  <c r="FI193" i="1"/>
  <c r="FJ193" i="1"/>
  <c r="FK193" i="1"/>
  <c r="FL193" i="1"/>
  <c r="FM193" i="1"/>
  <c r="FN193" i="1"/>
  <c r="FO193" i="1"/>
  <c r="FP193" i="1"/>
  <c r="FQ193" i="1"/>
  <c r="FR193" i="1"/>
  <c r="FS193" i="1"/>
  <c r="FT193" i="1"/>
  <c r="FU193" i="1"/>
  <c r="FV193" i="1"/>
  <c r="FW193" i="1"/>
  <c r="FX193" i="1"/>
  <c r="FY193" i="1"/>
  <c r="FZ193" i="1"/>
  <c r="GA193" i="1"/>
  <c r="GB193" i="1"/>
  <c r="GC193" i="1"/>
  <c r="GD193" i="1"/>
  <c r="GE193" i="1"/>
  <c r="GF193" i="1"/>
  <c r="GG193" i="1"/>
  <c r="GH193" i="1"/>
  <c r="GI193" i="1"/>
  <c r="GJ193" i="1"/>
  <c r="GK193" i="1"/>
  <c r="GL193" i="1"/>
  <c r="GM193" i="1"/>
  <c r="GN193" i="1"/>
  <c r="GO193" i="1"/>
  <c r="GP193" i="1"/>
  <c r="GQ193" i="1"/>
  <c r="GR193" i="1"/>
  <c r="GS193" i="1"/>
  <c r="GT193" i="1"/>
  <c r="GU193" i="1"/>
  <c r="GV193" i="1"/>
  <c r="GW193" i="1"/>
  <c r="GX193" i="1"/>
  <c r="D195" i="1"/>
  <c r="I195" i="1"/>
  <c r="K195" i="1"/>
  <c r="AC195" i="1"/>
  <c r="AE195" i="1"/>
  <c r="AF195" i="1"/>
  <c r="CT195" i="1" s="1"/>
  <c r="AG195" i="1"/>
  <c r="CU195" i="1" s="1"/>
  <c r="AH195" i="1"/>
  <c r="CV195" i="1" s="1"/>
  <c r="AI195" i="1"/>
  <c r="AJ195" i="1"/>
  <c r="CW195" i="1"/>
  <c r="CX195" i="1"/>
  <c r="FR195" i="1"/>
  <c r="GL195" i="1"/>
  <c r="GN195" i="1"/>
  <c r="GO195" i="1"/>
  <c r="GV195" i="1"/>
  <c r="HC195" i="1" s="1"/>
  <c r="B197" i="1"/>
  <c r="B193" i="1" s="1"/>
  <c r="C197" i="1"/>
  <c r="C193" i="1" s="1"/>
  <c r="D197" i="1"/>
  <c r="D193" i="1" s="1"/>
  <c r="F197" i="1"/>
  <c r="G197" i="1"/>
  <c r="U197" i="1"/>
  <c r="V197" i="1"/>
  <c r="F220" i="1" s="1"/>
  <c r="X197" i="1"/>
  <c r="AB197" i="1"/>
  <c r="AB193" i="1" s="1"/>
  <c r="AC197" i="1"/>
  <c r="CF197" i="1" s="1"/>
  <c r="AD197" i="1"/>
  <c r="Q197" i="1" s="1"/>
  <c r="AE197" i="1"/>
  <c r="AF197" i="1"/>
  <c r="S197" i="1" s="1"/>
  <c r="AG197" i="1"/>
  <c r="T197" i="1" s="1"/>
  <c r="T193" i="1" s="1"/>
  <c r="AH197" i="1"/>
  <c r="AH193" i="1" s="1"/>
  <c r="AI197" i="1"/>
  <c r="AI193" i="1" s="1"/>
  <c r="AJ197" i="1"/>
  <c r="AK197" i="1"/>
  <c r="AK193" i="1" s="1"/>
  <c r="AL197" i="1"/>
  <c r="Y197" i="1" s="1"/>
  <c r="F224" i="1" s="1"/>
  <c r="BX197" i="1"/>
  <c r="AO197" i="1" s="1"/>
  <c r="BY197" i="1"/>
  <c r="BZ197" i="1"/>
  <c r="AQ197" i="1" s="1"/>
  <c r="AQ193" i="1" s="1"/>
  <c r="CA197" i="1"/>
  <c r="CB197" i="1"/>
  <c r="CC197" i="1"/>
  <c r="CD197" i="1"/>
  <c r="CJ197" i="1"/>
  <c r="CK197" i="1"/>
  <c r="CL197" i="1"/>
  <c r="CM197" i="1"/>
  <c r="BD197" i="1" s="1"/>
  <c r="F207" i="1"/>
  <c r="D227" i="1"/>
  <c r="D229" i="1"/>
  <c r="E229" i="1"/>
  <c r="Z229" i="1"/>
  <c r="AA229" i="1"/>
  <c r="AC229" i="1"/>
  <c r="AF229" i="1"/>
  <c r="AM229" i="1"/>
  <c r="AN229" i="1"/>
  <c r="BA229" i="1"/>
  <c r="BE229" i="1"/>
  <c r="BF229" i="1"/>
  <c r="BG229" i="1"/>
  <c r="BH229" i="1"/>
  <c r="BI229" i="1"/>
  <c r="BJ229" i="1"/>
  <c r="BK229" i="1"/>
  <c r="BL229" i="1"/>
  <c r="BM229" i="1"/>
  <c r="BN229" i="1"/>
  <c r="BO229" i="1"/>
  <c r="BP229" i="1"/>
  <c r="BQ229" i="1"/>
  <c r="BR229" i="1"/>
  <c r="BS229" i="1"/>
  <c r="BT229" i="1"/>
  <c r="BU229" i="1"/>
  <c r="BV229" i="1"/>
  <c r="BW229" i="1"/>
  <c r="BY229" i="1"/>
  <c r="BZ229" i="1"/>
  <c r="CJ229" i="1"/>
  <c r="CN229" i="1"/>
  <c r="CO229" i="1"/>
  <c r="CP229" i="1"/>
  <c r="CQ229" i="1"/>
  <c r="CR229" i="1"/>
  <c r="CS229" i="1"/>
  <c r="CT229" i="1"/>
  <c r="CU229" i="1"/>
  <c r="CV229" i="1"/>
  <c r="CW229" i="1"/>
  <c r="CX229" i="1"/>
  <c r="CY229" i="1"/>
  <c r="CZ229" i="1"/>
  <c r="DA229" i="1"/>
  <c r="DB229" i="1"/>
  <c r="DC229" i="1"/>
  <c r="DD229" i="1"/>
  <c r="DE229" i="1"/>
  <c r="DF229" i="1"/>
  <c r="DG229" i="1"/>
  <c r="DH229" i="1"/>
  <c r="DI229" i="1"/>
  <c r="DJ229" i="1"/>
  <c r="DK229" i="1"/>
  <c r="DL229" i="1"/>
  <c r="DM229" i="1"/>
  <c r="DN229" i="1"/>
  <c r="DO229" i="1"/>
  <c r="DP229" i="1"/>
  <c r="DQ229" i="1"/>
  <c r="DR229" i="1"/>
  <c r="DS229" i="1"/>
  <c r="DT229" i="1"/>
  <c r="DU229" i="1"/>
  <c r="DV229" i="1"/>
  <c r="DW229" i="1"/>
  <c r="DX229" i="1"/>
  <c r="DY229" i="1"/>
  <c r="DZ229" i="1"/>
  <c r="EA229" i="1"/>
  <c r="EB229" i="1"/>
  <c r="EC229" i="1"/>
  <c r="ED229" i="1"/>
  <c r="EE229" i="1"/>
  <c r="EF229" i="1"/>
  <c r="EG229" i="1"/>
  <c r="EH229" i="1"/>
  <c r="EI229" i="1"/>
  <c r="EJ229" i="1"/>
  <c r="EK229" i="1"/>
  <c r="EL229" i="1"/>
  <c r="EM229" i="1"/>
  <c r="EN229" i="1"/>
  <c r="EO229" i="1"/>
  <c r="EP229" i="1"/>
  <c r="EQ229" i="1"/>
  <c r="ER229" i="1"/>
  <c r="ES229" i="1"/>
  <c r="ET229" i="1"/>
  <c r="EU229" i="1"/>
  <c r="EV229" i="1"/>
  <c r="EW229" i="1"/>
  <c r="EX229" i="1"/>
  <c r="EY229" i="1"/>
  <c r="EZ229" i="1"/>
  <c r="FA229" i="1"/>
  <c r="FB229" i="1"/>
  <c r="FC229" i="1"/>
  <c r="FD229" i="1"/>
  <c r="FE229" i="1"/>
  <c r="FF229" i="1"/>
  <c r="FG229" i="1"/>
  <c r="FH229" i="1"/>
  <c r="FI229" i="1"/>
  <c r="FJ229" i="1"/>
  <c r="FK229" i="1"/>
  <c r="FL229" i="1"/>
  <c r="FM229" i="1"/>
  <c r="FN229" i="1"/>
  <c r="FO229" i="1"/>
  <c r="FP229" i="1"/>
  <c r="FQ229" i="1"/>
  <c r="FR229" i="1"/>
  <c r="FS229" i="1"/>
  <c r="FT229" i="1"/>
  <c r="FU229" i="1"/>
  <c r="FV229" i="1"/>
  <c r="FW229" i="1"/>
  <c r="FX229" i="1"/>
  <c r="FY229" i="1"/>
  <c r="FZ229" i="1"/>
  <c r="GA229" i="1"/>
  <c r="GB229" i="1"/>
  <c r="GC229" i="1"/>
  <c r="GD229" i="1"/>
  <c r="GE229" i="1"/>
  <c r="GF229" i="1"/>
  <c r="GG229" i="1"/>
  <c r="GH229" i="1"/>
  <c r="GI229" i="1"/>
  <c r="GJ229" i="1"/>
  <c r="GK229" i="1"/>
  <c r="GL229" i="1"/>
  <c r="GM229" i="1"/>
  <c r="GN229" i="1"/>
  <c r="GO229" i="1"/>
  <c r="GP229" i="1"/>
  <c r="GQ229" i="1"/>
  <c r="GR229" i="1"/>
  <c r="GS229" i="1"/>
  <c r="GT229" i="1"/>
  <c r="GU229" i="1"/>
  <c r="GV229" i="1"/>
  <c r="GW229" i="1"/>
  <c r="GX229" i="1"/>
  <c r="C231" i="1"/>
  <c r="D231" i="1"/>
  <c r="I231" i="1"/>
  <c r="CU8" i="3" s="1"/>
  <c r="K231" i="1"/>
  <c r="AC231" i="1"/>
  <c r="CQ231" i="1" s="1"/>
  <c r="P231" i="1" s="1"/>
  <c r="AE231" i="1"/>
  <c r="AD231" i="1" s="1"/>
  <c r="AF231" i="1"/>
  <c r="CT231" i="1" s="1"/>
  <c r="S231" i="1" s="1"/>
  <c r="AG231" i="1"/>
  <c r="CU231" i="1" s="1"/>
  <c r="T231" i="1" s="1"/>
  <c r="AH231" i="1"/>
  <c r="CV231" i="1" s="1"/>
  <c r="U231" i="1" s="1"/>
  <c r="AI231" i="1"/>
  <c r="AJ231" i="1"/>
  <c r="CX231" i="1" s="1"/>
  <c r="W231" i="1" s="1"/>
  <c r="CR231" i="1"/>
  <c r="Q231" i="1" s="1"/>
  <c r="CS231" i="1"/>
  <c r="R231" i="1" s="1"/>
  <c r="GK231" i="1" s="1"/>
  <c r="CW231" i="1"/>
  <c r="V231" i="1" s="1"/>
  <c r="FR231" i="1"/>
  <c r="GL231" i="1"/>
  <c r="GN231" i="1"/>
  <c r="GO231" i="1"/>
  <c r="GV231" i="1"/>
  <c r="HC231" i="1" s="1"/>
  <c r="B233" i="1"/>
  <c r="B229" i="1" s="1"/>
  <c r="C233" i="1"/>
  <c r="C229" i="1" s="1"/>
  <c r="D233" i="1"/>
  <c r="F233" i="1"/>
  <c r="F229" i="1" s="1"/>
  <c r="G233" i="1"/>
  <c r="G229" i="1" s="1"/>
  <c r="V233" i="1"/>
  <c r="Y233" i="1"/>
  <c r="F260" i="1" s="1"/>
  <c r="AB233" i="1"/>
  <c r="AC233" i="1"/>
  <c r="P233" i="1" s="1"/>
  <c r="AD233" i="1"/>
  <c r="Q233" i="1" s="1"/>
  <c r="AE233" i="1"/>
  <c r="AF233" i="1"/>
  <c r="S233" i="1" s="1"/>
  <c r="AG233" i="1"/>
  <c r="AH233" i="1"/>
  <c r="AI233" i="1"/>
  <c r="AI229" i="1" s="1"/>
  <c r="AJ233" i="1"/>
  <c r="AJ229" i="1" s="1"/>
  <c r="AK233" i="1"/>
  <c r="AL233" i="1"/>
  <c r="AL229" i="1" s="1"/>
  <c r="AS233" i="1"/>
  <c r="AT233" i="1"/>
  <c r="AT229" i="1" s="1"/>
  <c r="BX233" i="1"/>
  <c r="BY233" i="1"/>
  <c r="BZ233" i="1"/>
  <c r="AQ233" i="1" s="1"/>
  <c r="CA233" i="1"/>
  <c r="CB233" i="1"/>
  <c r="CB229" i="1" s="1"/>
  <c r="CC233" i="1"/>
  <c r="CC229" i="1" s="1"/>
  <c r="CD233" i="1"/>
  <c r="CJ233" i="1"/>
  <c r="BA233" i="1" s="1"/>
  <c r="F253" i="1" s="1"/>
  <c r="CK233" i="1"/>
  <c r="CK229" i="1" s="1"/>
  <c r="CL233" i="1"/>
  <c r="CM233" i="1"/>
  <c r="BD233" i="1" s="1"/>
  <c r="F258" i="1" s="1"/>
  <c r="F251" i="1"/>
  <c r="D263" i="1"/>
  <c r="C265" i="1"/>
  <c r="E265" i="1"/>
  <c r="G265" i="1"/>
  <c r="Z265" i="1"/>
  <c r="AA265" i="1"/>
  <c r="AK265" i="1"/>
  <c r="AL265" i="1"/>
  <c r="AM265" i="1"/>
  <c r="AN265" i="1"/>
  <c r="BE265" i="1"/>
  <c r="BF265" i="1"/>
  <c r="BG265" i="1"/>
  <c r="BH265" i="1"/>
  <c r="BI265" i="1"/>
  <c r="BJ265" i="1"/>
  <c r="BK265" i="1"/>
  <c r="BL265" i="1"/>
  <c r="BM265" i="1"/>
  <c r="BN265" i="1"/>
  <c r="BO265" i="1"/>
  <c r="BP265" i="1"/>
  <c r="BQ265" i="1"/>
  <c r="BR265" i="1"/>
  <c r="BS265" i="1"/>
  <c r="BT265" i="1"/>
  <c r="BU265" i="1"/>
  <c r="BV265" i="1"/>
  <c r="BW265" i="1"/>
  <c r="CN265" i="1"/>
  <c r="CO265" i="1"/>
  <c r="CP265" i="1"/>
  <c r="CQ265" i="1"/>
  <c r="CR265" i="1"/>
  <c r="CS265" i="1"/>
  <c r="CT265" i="1"/>
  <c r="CU265" i="1"/>
  <c r="CV265" i="1"/>
  <c r="CW265" i="1"/>
  <c r="CX265" i="1"/>
  <c r="CY265" i="1"/>
  <c r="CZ265" i="1"/>
  <c r="DA265" i="1"/>
  <c r="DB265" i="1"/>
  <c r="DC265" i="1"/>
  <c r="DD265" i="1"/>
  <c r="DE265" i="1"/>
  <c r="DF265" i="1"/>
  <c r="DG265" i="1"/>
  <c r="DH265" i="1"/>
  <c r="DI265" i="1"/>
  <c r="DJ265" i="1"/>
  <c r="DK265" i="1"/>
  <c r="DL265" i="1"/>
  <c r="DM265" i="1"/>
  <c r="DN265" i="1"/>
  <c r="DO265" i="1"/>
  <c r="DP265" i="1"/>
  <c r="DQ265" i="1"/>
  <c r="DR265" i="1"/>
  <c r="DS265" i="1"/>
  <c r="DT265" i="1"/>
  <c r="DU265" i="1"/>
  <c r="DV265" i="1"/>
  <c r="DW265" i="1"/>
  <c r="DX265" i="1"/>
  <c r="DY265" i="1"/>
  <c r="DZ265" i="1"/>
  <c r="EA265" i="1"/>
  <c r="EB265" i="1"/>
  <c r="EC265" i="1"/>
  <c r="ED265" i="1"/>
  <c r="EE265" i="1"/>
  <c r="EF265" i="1"/>
  <c r="EG265" i="1"/>
  <c r="EH265" i="1"/>
  <c r="EI265" i="1"/>
  <c r="EJ265" i="1"/>
  <c r="EK265" i="1"/>
  <c r="EL265" i="1"/>
  <c r="EM265" i="1"/>
  <c r="EN265" i="1"/>
  <c r="EO265" i="1"/>
  <c r="EP265" i="1"/>
  <c r="EQ265" i="1"/>
  <c r="ER265" i="1"/>
  <c r="ES265" i="1"/>
  <c r="ET265" i="1"/>
  <c r="EU265" i="1"/>
  <c r="EV265" i="1"/>
  <c r="EW265" i="1"/>
  <c r="EX265" i="1"/>
  <c r="EY265" i="1"/>
  <c r="EZ265" i="1"/>
  <c r="FA265" i="1"/>
  <c r="FB265" i="1"/>
  <c r="FC265" i="1"/>
  <c r="FD265" i="1"/>
  <c r="FE265" i="1"/>
  <c r="FF265" i="1"/>
  <c r="FG265" i="1"/>
  <c r="FH265" i="1"/>
  <c r="FI265" i="1"/>
  <c r="FJ265" i="1"/>
  <c r="FK265" i="1"/>
  <c r="FL265" i="1"/>
  <c r="FM265" i="1"/>
  <c r="FN265" i="1"/>
  <c r="FO265" i="1"/>
  <c r="FP265" i="1"/>
  <c r="FQ265" i="1"/>
  <c r="FR265" i="1"/>
  <c r="FS265" i="1"/>
  <c r="FT265" i="1"/>
  <c r="FU265" i="1"/>
  <c r="FV265" i="1"/>
  <c r="FW265" i="1"/>
  <c r="FX265" i="1"/>
  <c r="FY265" i="1"/>
  <c r="FZ265" i="1"/>
  <c r="GA265" i="1"/>
  <c r="GB265" i="1"/>
  <c r="GC265" i="1"/>
  <c r="GD265" i="1"/>
  <c r="GE265" i="1"/>
  <c r="GF265" i="1"/>
  <c r="GG265" i="1"/>
  <c r="GH265" i="1"/>
  <c r="GI265" i="1"/>
  <c r="GJ265" i="1"/>
  <c r="GK265" i="1"/>
  <c r="GL265" i="1"/>
  <c r="GM265" i="1"/>
  <c r="GN265" i="1"/>
  <c r="GO265" i="1"/>
  <c r="GP265" i="1"/>
  <c r="GQ265" i="1"/>
  <c r="GR265" i="1"/>
  <c r="GS265" i="1"/>
  <c r="GT265" i="1"/>
  <c r="GU265" i="1"/>
  <c r="GV265" i="1"/>
  <c r="GW265" i="1"/>
  <c r="GX265" i="1"/>
  <c r="D267" i="1"/>
  <c r="I267" i="1"/>
  <c r="R267" i="1" s="1"/>
  <c r="GK267" i="1" s="1"/>
  <c r="K267" i="1"/>
  <c r="S267" i="1"/>
  <c r="AC267" i="1"/>
  <c r="CQ267" i="1" s="1"/>
  <c r="P267" i="1" s="1"/>
  <c r="AE267" i="1"/>
  <c r="CS267" i="1" s="1"/>
  <c r="AF267" i="1"/>
  <c r="CT267" i="1" s="1"/>
  <c r="AG267" i="1"/>
  <c r="CU267" i="1" s="1"/>
  <c r="AH267" i="1"/>
  <c r="CV267" i="1" s="1"/>
  <c r="AI267" i="1"/>
  <c r="CW267" i="1" s="1"/>
  <c r="AJ267" i="1"/>
  <c r="CX267" i="1" s="1"/>
  <c r="CR267" i="1"/>
  <c r="FR267" i="1"/>
  <c r="GL267" i="1"/>
  <c r="GN267" i="1"/>
  <c r="GO267" i="1"/>
  <c r="GV267" i="1"/>
  <c r="HC267" i="1" s="1"/>
  <c r="C268" i="1"/>
  <c r="D268" i="1"/>
  <c r="I268" i="1"/>
  <c r="CU9" i="3" s="1"/>
  <c r="K268" i="1"/>
  <c r="AC268" i="1"/>
  <c r="AE268" i="1"/>
  <c r="CS268" i="1" s="1"/>
  <c r="R268" i="1" s="1"/>
  <c r="GK268" i="1" s="1"/>
  <c r="AF268" i="1"/>
  <c r="CT268" i="1" s="1"/>
  <c r="S268" i="1" s="1"/>
  <c r="AG268" i="1"/>
  <c r="CU268" i="1" s="1"/>
  <c r="T268" i="1" s="1"/>
  <c r="AH268" i="1"/>
  <c r="CV268" i="1" s="1"/>
  <c r="U268" i="1" s="1"/>
  <c r="AI268" i="1"/>
  <c r="CW268" i="1" s="1"/>
  <c r="V268" i="1" s="1"/>
  <c r="AJ268" i="1"/>
  <c r="CX268" i="1" s="1"/>
  <c r="W268" i="1" s="1"/>
  <c r="FR268" i="1"/>
  <c r="GL268" i="1"/>
  <c r="GN268" i="1"/>
  <c r="GO268" i="1"/>
  <c r="GV268" i="1"/>
  <c r="HC268" i="1" s="1"/>
  <c r="GX268" i="1" s="1"/>
  <c r="D269" i="1"/>
  <c r="AC269" i="1"/>
  <c r="AE269" i="1"/>
  <c r="AF269" i="1"/>
  <c r="AG269" i="1"/>
  <c r="CU269" i="1" s="1"/>
  <c r="T269" i="1" s="1"/>
  <c r="AH269" i="1"/>
  <c r="CV269" i="1" s="1"/>
  <c r="U269" i="1" s="1"/>
  <c r="AI269" i="1"/>
  <c r="CW269" i="1" s="1"/>
  <c r="V269" i="1" s="1"/>
  <c r="AJ269" i="1"/>
  <c r="CX269" i="1" s="1"/>
  <c r="W269" i="1" s="1"/>
  <c r="CQ269" i="1"/>
  <c r="P269" i="1" s="1"/>
  <c r="CS269" i="1"/>
  <c r="R269" i="1" s="1"/>
  <c r="GK269" i="1" s="1"/>
  <c r="CT269" i="1"/>
  <c r="S269" i="1" s="1"/>
  <c r="FR269" i="1"/>
  <c r="GL269" i="1"/>
  <c r="GN269" i="1"/>
  <c r="GO269" i="1"/>
  <c r="GV269" i="1"/>
  <c r="HC269" i="1"/>
  <c r="GX269" i="1" s="1"/>
  <c r="B271" i="1"/>
  <c r="B265" i="1" s="1"/>
  <c r="C271" i="1"/>
  <c r="D271" i="1"/>
  <c r="D265" i="1" s="1"/>
  <c r="F271" i="1"/>
  <c r="F265" i="1" s="1"/>
  <c r="G271" i="1"/>
  <c r="V271" i="1"/>
  <c r="F294" i="1" s="1"/>
  <c r="W271" i="1"/>
  <c r="AB271" i="1"/>
  <c r="AC271" i="1"/>
  <c r="P271" i="1" s="1"/>
  <c r="F274" i="1" s="1"/>
  <c r="AD271" i="1"/>
  <c r="Q271" i="1" s="1"/>
  <c r="Q265" i="1" s="1"/>
  <c r="AE271" i="1"/>
  <c r="AF271" i="1"/>
  <c r="S271" i="1" s="1"/>
  <c r="F286" i="1" s="1"/>
  <c r="AG271" i="1"/>
  <c r="T271" i="1" s="1"/>
  <c r="AH271" i="1"/>
  <c r="U271" i="1" s="1"/>
  <c r="U265" i="1" s="1"/>
  <c r="AI271" i="1"/>
  <c r="AI265" i="1" s="1"/>
  <c r="AJ271" i="1"/>
  <c r="AJ265" i="1" s="1"/>
  <c r="AK271" i="1"/>
  <c r="X271" i="1" s="1"/>
  <c r="AL271" i="1"/>
  <c r="Y271" i="1" s="1"/>
  <c r="AQ271" i="1"/>
  <c r="BX271" i="1"/>
  <c r="BY271" i="1"/>
  <c r="AP271" i="1" s="1"/>
  <c r="AP265" i="1" s="1"/>
  <c r="BZ271" i="1"/>
  <c r="BZ265" i="1" s="1"/>
  <c r="CA271" i="1"/>
  <c r="CB271" i="1"/>
  <c r="CC271" i="1"/>
  <c r="CD271" i="1"/>
  <c r="CJ271" i="1"/>
  <c r="CK271" i="1"/>
  <c r="CL271" i="1"/>
  <c r="CM271" i="1"/>
  <c r="BD271" i="1" s="1"/>
  <c r="BD265" i="1" s="1"/>
  <c r="F280" i="1"/>
  <c r="B301" i="1"/>
  <c r="B26" i="1" s="1"/>
  <c r="C301" i="1"/>
  <c r="C26" i="1" s="1"/>
  <c r="D301" i="1"/>
  <c r="F301" i="1"/>
  <c r="F26" i="1" s="1"/>
  <c r="G301" i="1"/>
  <c r="D331" i="1"/>
  <c r="E333" i="1"/>
  <c r="Z333" i="1"/>
  <c r="AA333" i="1"/>
  <c r="AB333" i="1"/>
  <c r="AC333" i="1"/>
  <c r="AD333" i="1"/>
  <c r="AE333" i="1"/>
  <c r="AF333" i="1"/>
  <c r="AG333" i="1"/>
  <c r="AH333" i="1"/>
  <c r="AI333" i="1"/>
  <c r="AJ333" i="1"/>
  <c r="AK333" i="1"/>
  <c r="AL333" i="1"/>
  <c r="AM333" i="1"/>
  <c r="AN333" i="1"/>
  <c r="BE333" i="1"/>
  <c r="BF333" i="1"/>
  <c r="BG333" i="1"/>
  <c r="BH333" i="1"/>
  <c r="BI333" i="1"/>
  <c r="BJ333" i="1"/>
  <c r="BK333" i="1"/>
  <c r="BL333" i="1"/>
  <c r="BM333" i="1"/>
  <c r="BN333" i="1"/>
  <c r="BO333" i="1"/>
  <c r="BP333" i="1"/>
  <c r="BQ333" i="1"/>
  <c r="BR333" i="1"/>
  <c r="BS333" i="1"/>
  <c r="BT333" i="1"/>
  <c r="BU333" i="1"/>
  <c r="BV333" i="1"/>
  <c r="BW333" i="1"/>
  <c r="BX333" i="1"/>
  <c r="BY333" i="1"/>
  <c r="BZ333" i="1"/>
  <c r="CA333" i="1"/>
  <c r="CB333" i="1"/>
  <c r="CC333" i="1"/>
  <c r="CD333" i="1"/>
  <c r="CE333" i="1"/>
  <c r="CF333" i="1"/>
  <c r="CG333" i="1"/>
  <c r="CH333" i="1"/>
  <c r="CI333" i="1"/>
  <c r="CJ333" i="1"/>
  <c r="CK333" i="1"/>
  <c r="CL333" i="1"/>
  <c r="CM333" i="1"/>
  <c r="CN333" i="1"/>
  <c r="CO333" i="1"/>
  <c r="CP333" i="1"/>
  <c r="CQ333" i="1"/>
  <c r="CR333" i="1"/>
  <c r="CS333" i="1"/>
  <c r="CT333" i="1"/>
  <c r="CU333" i="1"/>
  <c r="CV333" i="1"/>
  <c r="CW333" i="1"/>
  <c r="CX333" i="1"/>
  <c r="CY333" i="1"/>
  <c r="CZ333" i="1"/>
  <c r="DA333" i="1"/>
  <c r="DB333" i="1"/>
  <c r="DC333" i="1"/>
  <c r="DD333" i="1"/>
  <c r="DE333" i="1"/>
  <c r="DF333" i="1"/>
  <c r="DG333" i="1"/>
  <c r="DH333" i="1"/>
  <c r="DI333" i="1"/>
  <c r="DJ333" i="1"/>
  <c r="DK333" i="1"/>
  <c r="DL333" i="1"/>
  <c r="DM333" i="1"/>
  <c r="DN333" i="1"/>
  <c r="DO333" i="1"/>
  <c r="DP333" i="1"/>
  <c r="DQ333" i="1"/>
  <c r="DR333" i="1"/>
  <c r="DS333" i="1"/>
  <c r="DT333" i="1"/>
  <c r="DU333" i="1"/>
  <c r="DV333" i="1"/>
  <c r="DW333" i="1"/>
  <c r="DX333" i="1"/>
  <c r="DY333" i="1"/>
  <c r="DZ333" i="1"/>
  <c r="EA333" i="1"/>
  <c r="EB333" i="1"/>
  <c r="EC333" i="1"/>
  <c r="ED333" i="1"/>
  <c r="EE333" i="1"/>
  <c r="EF333" i="1"/>
  <c r="EG333" i="1"/>
  <c r="EH333" i="1"/>
  <c r="EI333" i="1"/>
  <c r="EJ333" i="1"/>
  <c r="EK333" i="1"/>
  <c r="EL333" i="1"/>
  <c r="EM333" i="1"/>
  <c r="EN333" i="1"/>
  <c r="EO333" i="1"/>
  <c r="EP333" i="1"/>
  <c r="EQ333" i="1"/>
  <c r="ER333" i="1"/>
  <c r="ES333" i="1"/>
  <c r="ET333" i="1"/>
  <c r="EU333" i="1"/>
  <c r="EV333" i="1"/>
  <c r="EW333" i="1"/>
  <c r="EX333" i="1"/>
  <c r="EY333" i="1"/>
  <c r="EZ333" i="1"/>
  <c r="FA333" i="1"/>
  <c r="FB333" i="1"/>
  <c r="FC333" i="1"/>
  <c r="FD333" i="1"/>
  <c r="FE333" i="1"/>
  <c r="FF333" i="1"/>
  <c r="FG333" i="1"/>
  <c r="FH333" i="1"/>
  <c r="FI333" i="1"/>
  <c r="FJ333" i="1"/>
  <c r="FK333" i="1"/>
  <c r="FL333" i="1"/>
  <c r="FM333" i="1"/>
  <c r="FN333" i="1"/>
  <c r="FO333" i="1"/>
  <c r="FP333" i="1"/>
  <c r="FQ333" i="1"/>
  <c r="FR333" i="1"/>
  <c r="FS333" i="1"/>
  <c r="FT333" i="1"/>
  <c r="FU333" i="1"/>
  <c r="FV333" i="1"/>
  <c r="FW333" i="1"/>
  <c r="FX333" i="1"/>
  <c r="FY333" i="1"/>
  <c r="FZ333" i="1"/>
  <c r="GA333" i="1"/>
  <c r="GB333" i="1"/>
  <c r="GC333" i="1"/>
  <c r="GD333" i="1"/>
  <c r="GE333" i="1"/>
  <c r="GF333" i="1"/>
  <c r="GG333" i="1"/>
  <c r="GH333" i="1"/>
  <c r="GI333" i="1"/>
  <c r="GJ333" i="1"/>
  <c r="GK333" i="1"/>
  <c r="GL333" i="1"/>
  <c r="GM333" i="1"/>
  <c r="GN333" i="1"/>
  <c r="GO333" i="1"/>
  <c r="GP333" i="1"/>
  <c r="GQ333" i="1"/>
  <c r="GR333" i="1"/>
  <c r="GS333" i="1"/>
  <c r="GT333" i="1"/>
  <c r="GU333" i="1"/>
  <c r="GV333" i="1"/>
  <c r="GW333" i="1"/>
  <c r="GX333" i="1"/>
  <c r="D335" i="1"/>
  <c r="E337" i="1"/>
  <c r="Z337" i="1"/>
  <c r="AA337" i="1"/>
  <c r="AM337" i="1"/>
  <c r="AN337" i="1"/>
  <c r="BE337" i="1"/>
  <c r="BF337" i="1"/>
  <c r="BG337" i="1"/>
  <c r="BH337" i="1"/>
  <c r="BI337" i="1"/>
  <c r="BJ337" i="1"/>
  <c r="BK337" i="1"/>
  <c r="BL337" i="1"/>
  <c r="BM337" i="1"/>
  <c r="BN337" i="1"/>
  <c r="BO337" i="1"/>
  <c r="BP337" i="1"/>
  <c r="BQ337" i="1"/>
  <c r="BR337" i="1"/>
  <c r="BS337" i="1"/>
  <c r="BT337" i="1"/>
  <c r="BU337" i="1"/>
  <c r="BV337" i="1"/>
  <c r="BW337" i="1"/>
  <c r="CM337" i="1"/>
  <c r="CN337" i="1"/>
  <c r="CO337" i="1"/>
  <c r="CP337" i="1"/>
  <c r="CQ337" i="1"/>
  <c r="CR337" i="1"/>
  <c r="CS337" i="1"/>
  <c r="CT337" i="1"/>
  <c r="CU337" i="1"/>
  <c r="CV337" i="1"/>
  <c r="CW337" i="1"/>
  <c r="CX337" i="1"/>
  <c r="CY337" i="1"/>
  <c r="CZ337" i="1"/>
  <c r="DA337" i="1"/>
  <c r="DB337" i="1"/>
  <c r="DC337" i="1"/>
  <c r="DD337" i="1"/>
  <c r="DE337" i="1"/>
  <c r="DF337" i="1"/>
  <c r="DG337" i="1"/>
  <c r="DH337" i="1"/>
  <c r="DI337" i="1"/>
  <c r="DJ337" i="1"/>
  <c r="DK337" i="1"/>
  <c r="DL337" i="1"/>
  <c r="DM337" i="1"/>
  <c r="DN337" i="1"/>
  <c r="DO337" i="1"/>
  <c r="DP337" i="1"/>
  <c r="DQ337" i="1"/>
  <c r="DR337" i="1"/>
  <c r="DS337" i="1"/>
  <c r="DT337" i="1"/>
  <c r="DU337" i="1"/>
  <c r="DV337" i="1"/>
  <c r="DW337" i="1"/>
  <c r="DX337" i="1"/>
  <c r="DY337" i="1"/>
  <c r="DZ337" i="1"/>
  <c r="EA337" i="1"/>
  <c r="EB337" i="1"/>
  <c r="EC337" i="1"/>
  <c r="ED337" i="1"/>
  <c r="EE337" i="1"/>
  <c r="EF337" i="1"/>
  <c r="EG337" i="1"/>
  <c r="EH337" i="1"/>
  <c r="EI337" i="1"/>
  <c r="EJ337" i="1"/>
  <c r="EK337" i="1"/>
  <c r="EL337" i="1"/>
  <c r="EM337" i="1"/>
  <c r="EN337" i="1"/>
  <c r="EO337" i="1"/>
  <c r="EP337" i="1"/>
  <c r="EQ337" i="1"/>
  <c r="ER337" i="1"/>
  <c r="ES337" i="1"/>
  <c r="ET337" i="1"/>
  <c r="EU337" i="1"/>
  <c r="EV337" i="1"/>
  <c r="EW337" i="1"/>
  <c r="EX337" i="1"/>
  <c r="EY337" i="1"/>
  <c r="EZ337" i="1"/>
  <c r="FA337" i="1"/>
  <c r="FB337" i="1"/>
  <c r="FC337" i="1"/>
  <c r="FD337" i="1"/>
  <c r="FE337" i="1"/>
  <c r="FF337" i="1"/>
  <c r="FG337" i="1"/>
  <c r="FH337" i="1"/>
  <c r="FI337" i="1"/>
  <c r="FJ337" i="1"/>
  <c r="FK337" i="1"/>
  <c r="FL337" i="1"/>
  <c r="FM337" i="1"/>
  <c r="FN337" i="1"/>
  <c r="FO337" i="1"/>
  <c r="FP337" i="1"/>
  <c r="FQ337" i="1"/>
  <c r="FR337" i="1"/>
  <c r="FS337" i="1"/>
  <c r="FT337" i="1"/>
  <c r="FU337" i="1"/>
  <c r="FV337" i="1"/>
  <c r="FW337" i="1"/>
  <c r="FX337" i="1"/>
  <c r="FY337" i="1"/>
  <c r="FZ337" i="1"/>
  <c r="GA337" i="1"/>
  <c r="GB337" i="1"/>
  <c r="GC337" i="1"/>
  <c r="GD337" i="1"/>
  <c r="GE337" i="1"/>
  <c r="GF337" i="1"/>
  <c r="GG337" i="1"/>
  <c r="GH337" i="1"/>
  <c r="GI337" i="1"/>
  <c r="GJ337" i="1"/>
  <c r="GK337" i="1"/>
  <c r="GL337" i="1"/>
  <c r="GM337" i="1"/>
  <c r="GN337" i="1"/>
  <c r="GO337" i="1"/>
  <c r="GP337" i="1"/>
  <c r="GQ337" i="1"/>
  <c r="GR337" i="1"/>
  <c r="GS337" i="1"/>
  <c r="GT337" i="1"/>
  <c r="GU337" i="1"/>
  <c r="GV337" i="1"/>
  <c r="GW337" i="1"/>
  <c r="GX337" i="1"/>
  <c r="C339" i="1"/>
  <c r="D339" i="1"/>
  <c r="I339" i="1"/>
  <c r="K339" i="1"/>
  <c r="AC339" i="1"/>
  <c r="CQ339" i="1" s="1"/>
  <c r="AE339" i="1"/>
  <c r="AF339" i="1"/>
  <c r="AG339" i="1"/>
  <c r="CU339" i="1" s="1"/>
  <c r="T339" i="1" s="1"/>
  <c r="AG342" i="1" s="1"/>
  <c r="AH339" i="1"/>
  <c r="CV339" i="1" s="1"/>
  <c r="AI339" i="1"/>
  <c r="CW339" i="1" s="1"/>
  <c r="V339" i="1" s="1"/>
  <c r="AI342" i="1" s="1"/>
  <c r="AJ339" i="1"/>
  <c r="CX339" i="1" s="1"/>
  <c r="CT339" i="1"/>
  <c r="FR339" i="1"/>
  <c r="GL339" i="1"/>
  <c r="BZ342" i="1" s="1"/>
  <c r="GN339" i="1"/>
  <c r="CB342" i="1" s="1"/>
  <c r="CB337" i="1" s="1"/>
  <c r="GO339" i="1"/>
  <c r="CC342" i="1" s="1"/>
  <c r="AT342" i="1" s="1"/>
  <c r="AT337" i="1" s="1"/>
  <c r="GV339" i="1"/>
  <c r="HC339" i="1" s="1"/>
  <c r="C340" i="1"/>
  <c r="D340" i="1"/>
  <c r="I340" i="1"/>
  <c r="K340" i="1"/>
  <c r="AC340" i="1"/>
  <c r="CQ340" i="1" s="1"/>
  <c r="AE340" i="1"/>
  <c r="AF340" i="1"/>
  <c r="CT340" i="1" s="1"/>
  <c r="AG340" i="1"/>
  <c r="CU340" i="1" s="1"/>
  <c r="T340" i="1" s="1"/>
  <c r="AH340" i="1"/>
  <c r="CV340" i="1" s="1"/>
  <c r="AI340" i="1"/>
  <c r="AJ340" i="1"/>
  <c r="CX340" i="1" s="1"/>
  <c r="CW340" i="1"/>
  <c r="V340" i="1" s="1"/>
  <c r="FR340" i="1"/>
  <c r="GL340" i="1"/>
  <c r="GN340" i="1"/>
  <c r="GO340" i="1"/>
  <c r="GV340" i="1"/>
  <c r="HC340" i="1" s="1"/>
  <c r="GX340" i="1" s="1"/>
  <c r="B342" i="1"/>
  <c r="B337" i="1" s="1"/>
  <c r="C342" i="1"/>
  <c r="C337" i="1" s="1"/>
  <c r="D342" i="1"/>
  <c r="D337" i="1" s="1"/>
  <c r="F342" i="1"/>
  <c r="F337" i="1" s="1"/>
  <c r="G342" i="1"/>
  <c r="AO342" i="1"/>
  <c r="BX342" i="1"/>
  <c r="BY342" i="1"/>
  <c r="CK342" i="1"/>
  <c r="CK337" i="1" s="1"/>
  <c r="CL342" i="1"/>
  <c r="CL337" i="1" s="1"/>
  <c r="CM342" i="1"/>
  <c r="BD342" i="1" s="1"/>
  <c r="F360" i="1"/>
  <c r="B372" i="1"/>
  <c r="B333" i="1" s="1"/>
  <c r="C372" i="1"/>
  <c r="C333" i="1" s="1"/>
  <c r="D372" i="1"/>
  <c r="D333" i="1" s="1"/>
  <c r="F372" i="1"/>
  <c r="F333" i="1" s="1"/>
  <c r="G372" i="1"/>
  <c r="AT372" i="1"/>
  <c r="AT333" i="1" s="1"/>
  <c r="F390" i="1"/>
  <c r="D402" i="1"/>
  <c r="E404" i="1"/>
  <c r="F404" i="1"/>
  <c r="Z404" i="1"/>
  <c r="AA404" i="1"/>
  <c r="AB404" i="1"/>
  <c r="AC404" i="1"/>
  <c r="AD404" i="1"/>
  <c r="AE404" i="1"/>
  <c r="AF404" i="1"/>
  <c r="AG404" i="1"/>
  <c r="AH404" i="1"/>
  <c r="AI404" i="1"/>
  <c r="AJ404" i="1"/>
  <c r="AK404" i="1"/>
  <c r="AL404" i="1"/>
  <c r="AM404" i="1"/>
  <c r="AN404" i="1"/>
  <c r="BE404" i="1"/>
  <c r="BF404" i="1"/>
  <c r="BG404" i="1"/>
  <c r="BH404" i="1"/>
  <c r="BI404" i="1"/>
  <c r="BJ404" i="1"/>
  <c r="BK404" i="1"/>
  <c r="BL404" i="1"/>
  <c r="BM404" i="1"/>
  <c r="BN404" i="1"/>
  <c r="BO404" i="1"/>
  <c r="BP404" i="1"/>
  <c r="BQ404" i="1"/>
  <c r="BR404" i="1"/>
  <c r="BS404" i="1"/>
  <c r="BT404" i="1"/>
  <c r="BU404" i="1"/>
  <c r="BV404" i="1"/>
  <c r="BW404" i="1"/>
  <c r="BX404" i="1"/>
  <c r="BY404" i="1"/>
  <c r="BZ404" i="1"/>
  <c r="CA404" i="1"/>
  <c r="CB404" i="1"/>
  <c r="CC404" i="1"/>
  <c r="CD404" i="1"/>
  <c r="CE404" i="1"/>
  <c r="CF404" i="1"/>
  <c r="CG404" i="1"/>
  <c r="CH404" i="1"/>
  <c r="CI404" i="1"/>
  <c r="CJ404" i="1"/>
  <c r="CK404" i="1"/>
  <c r="CL404" i="1"/>
  <c r="CM404" i="1"/>
  <c r="CN404" i="1"/>
  <c r="CO404" i="1"/>
  <c r="CP404" i="1"/>
  <c r="CQ404" i="1"/>
  <c r="CR404" i="1"/>
  <c r="CS404" i="1"/>
  <c r="CT404" i="1"/>
  <c r="CU404" i="1"/>
  <c r="CV404" i="1"/>
  <c r="CW404" i="1"/>
  <c r="CX404" i="1"/>
  <c r="CY404" i="1"/>
  <c r="CZ404" i="1"/>
  <c r="DA404" i="1"/>
  <c r="DB404" i="1"/>
  <c r="DC404" i="1"/>
  <c r="DD404" i="1"/>
  <c r="DE404" i="1"/>
  <c r="DF404" i="1"/>
  <c r="DG404" i="1"/>
  <c r="DH404" i="1"/>
  <c r="DI404" i="1"/>
  <c r="DJ404" i="1"/>
  <c r="DK404" i="1"/>
  <c r="DL404" i="1"/>
  <c r="DM404" i="1"/>
  <c r="DN404" i="1"/>
  <c r="DO404" i="1"/>
  <c r="DP404" i="1"/>
  <c r="DQ404" i="1"/>
  <c r="DR404" i="1"/>
  <c r="DS404" i="1"/>
  <c r="DT404" i="1"/>
  <c r="DU404" i="1"/>
  <c r="DV404" i="1"/>
  <c r="DW404" i="1"/>
  <c r="DX404" i="1"/>
  <c r="DY404" i="1"/>
  <c r="DZ404" i="1"/>
  <c r="EA404" i="1"/>
  <c r="EB404" i="1"/>
  <c r="EC404" i="1"/>
  <c r="ED404" i="1"/>
  <c r="EE404" i="1"/>
  <c r="EF404" i="1"/>
  <c r="EG404" i="1"/>
  <c r="EH404" i="1"/>
  <c r="EI404" i="1"/>
  <c r="EJ404" i="1"/>
  <c r="EK404" i="1"/>
  <c r="EL404" i="1"/>
  <c r="EM404" i="1"/>
  <c r="EN404" i="1"/>
  <c r="EO404" i="1"/>
  <c r="EP404" i="1"/>
  <c r="EQ404" i="1"/>
  <c r="ER404" i="1"/>
  <c r="ES404" i="1"/>
  <c r="ET404" i="1"/>
  <c r="EU404" i="1"/>
  <c r="EV404" i="1"/>
  <c r="EW404" i="1"/>
  <c r="EX404" i="1"/>
  <c r="EY404" i="1"/>
  <c r="EZ404" i="1"/>
  <c r="FA404" i="1"/>
  <c r="FB404" i="1"/>
  <c r="FC404" i="1"/>
  <c r="FD404" i="1"/>
  <c r="FE404" i="1"/>
  <c r="FF404" i="1"/>
  <c r="FG404" i="1"/>
  <c r="FH404" i="1"/>
  <c r="FI404" i="1"/>
  <c r="FJ404" i="1"/>
  <c r="FK404" i="1"/>
  <c r="FL404" i="1"/>
  <c r="FM404" i="1"/>
  <c r="FN404" i="1"/>
  <c r="FO404" i="1"/>
  <c r="FP404" i="1"/>
  <c r="FQ404" i="1"/>
  <c r="FR404" i="1"/>
  <c r="FS404" i="1"/>
  <c r="FT404" i="1"/>
  <c r="FU404" i="1"/>
  <c r="FV404" i="1"/>
  <c r="FW404" i="1"/>
  <c r="FX404" i="1"/>
  <c r="FY404" i="1"/>
  <c r="FZ404" i="1"/>
  <c r="GA404" i="1"/>
  <c r="GB404" i="1"/>
  <c r="GC404" i="1"/>
  <c r="GD404" i="1"/>
  <c r="GE404" i="1"/>
  <c r="GF404" i="1"/>
  <c r="GG404" i="1"/>
  <c r="GH404" i="1"/>
  <c r="GI404" i="1"/>
  <c r="GJ404" i="1"/>
  <c r="GK404" i="1"/>
  <c r="GL404" i="1"/>
  <c r="GM404" i="1"/>
  <c r="GN404" i="1"/>
  <c r="GO404" i="1"/>
  <c r="GP404" i="1"/>
  <c r="GQ404" i="1"/>
  <c r="GR404" i="1"/>
  <c r="GS404" i="1"/>
  <c r="GT404" i="1"/>
  <c r="GU404" i="1"/>
  <c r="GV404" i="1"/>
  <c r="GW404" i="1"/>
  <c r="GX404" i="1"/>
  <c r="D406" i="1"/>
  <c r="E408" i="1"/>
  <c r="Z408" i="1"/>
  <c r="AA408" i="1"/>
  <c r="AM408" i="1"/>
  <c r="AN408" i="1"/>
  <c r="BE408" i="1"/>
  <c r="BF408" i="1"/>
  <c r="BG408" i="1"/>
  <c r="BH408" i="1"/>
  <c r="BI408" i="1"/>
  <c r="BJ408" i="1"/>
  <c r="BK408" i="1"/>
  <c r="BL408" i="1"/>
  <c r="BM408" i="1"/>
  <c r="BN408" i="1"/>
  <c r="BO408" i="1"/>
  <c r="BP408" i="1"/>
  <c r="BQ408" i="1"/>
  <c r="BR408" i="1"/>
  <c r="BS408" i="1"/>
  <c r="BT408" i="1"/>
  <c r="BU408" i="1"/>
  <c r="BV408" i="1"/>
  <c r="BW408" i="1"/>
  <c r="CC408" i="1"/>
  <c r="CN408" i="1"/>
  <c r="CO408" i="1"/>
  <c r="CP408" i="1"/>
  <c r="CQ408" i="1"/>
  <c r="CR408" i="1"/>
  <c r="CS408" i="1"/>
  <c r="CT408" i="1"/>
  <c r="CU408" i="1"/>
  <c r="CV408" i="1"/>
  <c r="CW408" i="1"/>
  <c r="CX408" i="1"/>
  <c r="CY408" i="1"/>
  <c r="CZ408" i="1"/>
  <c r="DA408" i="1"/>
  <c r="DB408" i="1"/>
  <c r="DC408" i="1"/>
  <c r="DD408" i="1"/>
  <c r="DE408" i="1"/>
  <c r="DF408" i="1"/>
  <c r="DG408" i="1"/>
  <c r="DH408" i="1"/>
  <c r="DI408" i="1"/>
  <c r="DJ408" i="1"/>
  <c r="DK408" i="1"/>
  <c r="DL408" i="1"/>
  <c r="DM408" i="1"/>
  <c r="DN408" i="1"/>
  <c r="DO408" i="1"/>
  <c r="DP408" i="1"/>
  <c r="DQ408" i="1"/>
  <c r="DR408" i="1"/>
  <c r="DS408" i="1"/>
  <c r="DT408" i="1"/>
  <c r="DU408" i="1"/>
  <c r="DV408" i="1"/>
  <c r="DW408" i="1"/>
  <c r="DX408" i="1"/>
  <c r="DY408" i="1"/>
  <c r="DZ408" i="1"/>
  <c r="EA408" i="1"/>
  <c r="EB408" i="1"/>
  <c r="EC408" i="1"/>
  <c r="ED408" i="1"/>
  <c r="EE408" i="1"/>
  <c r="EF408" i="1"/>
  <c r="EG408" i="1"/>
  <c r="EH408" i="1"/>
  <c r="EI408" i="1"/>
  <c r="EJ408" i="1"/>
  <c r="EK408" i="1"/>
  <c r="EL408" i="1"/>
  <c r="EM408" i="1"/>
  <c r="EN408" i="1"/>
  <c r="EO408" i="1"/>
  <c r="EP408" i="1"/>
  <c r="EQ408" i="1"/>
  <c r="ER408" i="1"/>
  <c r="ES408" i="1"/>
  <c r="ET408" i="1"/>
  <c r="EU408" i="1"/>
  <c r="EV408" i="1"/>
  <c r="EW408" i="1"/>
  <c r="EX408" i="1"/>
  <c r="EY408" i="1"/>
  <c r="EZ408" i="1"/>
  <c r="FA408" i="1"/>
  <c r="FB408" i="1"/>
  <c r="FC408" i="1"/>
  <c r="FD408" i="1"/>
  <c r="FE408" i="1"/>
  <c r="FF408" i="1"/>
  <c r="FG408" i="1"/>
  <c r="FH408" i="1"/>
  <c r="FI408" i="1"/>
  <c r="FJ408" i="1"/>
  <c r="FK408" i="1"/>
  <c r="FL408" i="1"/>
  <c r="FM408" i="1"/>
  <c r="FN408" i="1"/>
  <c r="FO408" i="1"/>
  <c r="FP408" i="1"/>
  <c r="FQ408" i="1"/>
  <c r="FR408" i="1"/>
  <c r="FS408" i="1"/>
  <c r="FT408" i="1"/>
  <c r="FU408" i="1"/>
  <c r="FV408" i="1"/>
  <c r="FW408" i="1"/>
  <c r="FX408" i="1"/>
  <c r="FY408" i="1"/>
  <c r="FZ408" i="1"/>
  <c r="GA408" i="1"/>
  <c r="GB408" i="1"/>
  <c r="GC408" i="1"/>
  <c r="GD408" i="1"/>
  <c r="GE408" i="1"/>
  <c r="GF408" i="1"/>
  <c r="GG408" i="1"/>
  <c r="GH408" i="1"/>
  <c r="GI408" i="1"/>
  <c r="GJ408" i="1"/>
  <c r="GK408" i="1"/>
  <c r="GL408" i="1"/>
  <c r="GM408" i="1"/>
  <c r="GN408" i="1"/>
  <c r="GO408" i="1"/>
  <c r="GP408" i="1"/>
  <c r="GQ408" i="1"/>
  <c r="GR408" i="1"/>
  <c r="GS408" i="1"/>
  <c r="GT408" i="1"/>
  <c r="GU408" i="1"/>
  <c r="GV408" i="1"/>
  <c r="GW408" i="1"/>
  <c r="GX408" i="1"/>
  <c r="D410" i="1"/>
  <c r="I410" i="1"/>
  <c r="K410" i="1"/>
  <c r="Q410" i="1"/>
  <c r="AC410" i="1"/>
  <c r="AD410" i="1"/>
  <c r="AE410" i="1"/>
  <c r="AF410" i="1"/>
  <c r="AG410" i="1"/>
  <c r="CU410" i="1" s="1"/>
  <c r="AH410" i="1"/>
  <c r="AI410" i="1"/>
  <c r="CW410" i="1" s="1"/>
  <c r="AJ410" i="1"/>
  <c r="CX410" i="1" s="1"/>
  <c r="CQ410" i="1"/>
  <c r="CR410" i="1"/>
  <c r="CS410" i="1"/>
  <c r="CT410" i="1"/>
  <c r="CV410" i="1"/>
  <c r="U410" i="1" s="1"/>
  <c r="FR410" i="1"/>
  <c r="GL410" i="1"/>
  <c r="GN410" i="1"/>
  <c r="GO410" i="1"/>
  <c r="GV410" i="1"/>
  <c r="HC410" i="1"/>
  <c r="GX410" i="1" s="1"/>
  <c r="D411" i="1"/>
  <c r="AC411" i="1"/>
  <c r="CQ411" i="1" s="1"/>
  <c r="AE411" i="1"/>
  <c r="CS411" i="1" s="1"/>
  <c r="AF411" i="1"/>
  <c r="AG411" i="1"/>
  <c r="AH411" i="1"/>
  <c r="CV411" i="1" s="1"/>
  <c r="AI411" i="1"/>
  <c r="AJ411" i="1"/>
  <c r="CT411" i="1"/>
  <c r="CU411" i="1"/>
  <c r="CW411" i="1"/>
  <c r="CX411" i="1"/>
  <c r="FR411" i="1"/>
  <c r="GL411" i="1"/>
  <c r="GN411" i="1"/>
  <c r="GO411" i="1"/>
  <c r="GV411" i="1"/>
  <c r="HC411" i="1"/>
  <c r="C412" i="1"/>
  <c r="D412" i="1"/>
  <c r="I412" i="1"/>
  <c r="K412" i="1"/>
  <c r="AC412" i="1"/>
  <c r="CQ412" i="1" s="1"/>
  <c r="AE412" i="1"/>
  <c r="AF412" i="1"/>
  <c r="CT412" i="1" s="1"/>
  <c r="AG412" i="1"/>
  <c r="AH412" i="1"/>
  <c r="AI412" i="1"/>
  <c r="AJ412" i="1"/>
  <c r="CX412" i="1" s="1"/>
  <c r="CU412" i="1"/>
  <c r="CV412" i="1"/>
  <c r="CW412" i="1"/>
  <c r="FR412" i="1"/>
  <c r="GL412" i="1"/>
  <c r="GN412" i="1"/>
  <c r="GO412" i="1"/>
  <c r="GV412" i="1"/>
  <c r="HC412" i="1" s="1"/>
  <c r="D413" i="1"/>
  <c r="Q413" i="1"/>
  <c r="W413" i="1"/>
  <c r="AC413" i="1"/>
  <c r="AE413" i="1"/>
  <c r="AD413" i="1" s="1"/>
  <c r="AF413" i="1"/>
  <c r="AG413" i="1"/>
  <c r="AH413" i="1"/>
  <c r="CV413" i="1" s="1"/>
  <c r="U413" i="1" s="1"/>
  <c r="AI413" i="1"/>
  <c r="CW413" i="1" s="1"/>
  <c r="V413" i="1" s="1"/>
  <c r="AJ413" i="1"/>
  <c r="CX413" i="1" s="1"/>
  <c r="CQ413" i="1"/>
  <c r="P413" i="1" s="1"/>
  <c r="CR413" i="1"/>
  <c r="CS413" i="1"/>
  <c r="CU413" i="1"/>
  <c r="T413" i="1" s="1"/>
  <c r="AG424" i="1" s="1"/>
  <c r="AG408" i="1" s="1"/>
  <c r="FR413" i="1"/>
  <c r="GL413" i="1"/>
  <c r="GN413" i="1"/>
  <c r="GO413" i="1"/>
  <c r="CC424" i="1" s="1"/>
  <c r="AT424" i="1" s="1"/>
  <c r="GV413" i="1"/>
  <c r="HC413" i="1" s="1"/>
  <c r="GX413" i="1"/>
  <c r="D414" i="1"/>
  <c r="T414" i="1"/>
  <c r="W414" i="1"/>
  <c r="AC414" i="1"/>
  <c r="CQ414" i="1" s="1"/>
  <c r="P414" i="1" s="1"/>
  <c r="AE414" i="1"/>
  <c r="AF414" i="1"/>
  <c r="CT414" i="1" s="1"/>
  <c r="S414" i="1" s="1"/>
  <c r="CY414" i="1" s="1"/>
  <c r="X414" i="1" s="1"/>
  <c r="AG414" i="1"/>
  <c r="AH414" i="1"/>
  <c r="AI414" i="1"/>
  <c r="CW414" i="1" s="1"/>
  <c r="V414" i="1" s="1"/>
  <c r="AJ414" i="1"/>
  <c r="CX414" i="1" s="1"/>
  <c r="CU414" i="1"/>
  <c r="CV414" i="1"/>
  <c r="U414" i="1" s="1"/>
  <c r="FR414" i="1"/>
  <c r="GL414" i="1"/>
  <c r="GN414" i="1"/>
  <c r="GO414" i="1"/>
  <c r="GV414" i="1"/>
  <c r="HC414" i="1" s="1"/>
  <c r="GX414" i="1" s="1"/>
  <c r="C415" i="1"/>
  <c r="D415" i="1"/>
  <c r="AC415" i="1"/>
  <c r="CQ415" i="1" s="1"/>
  <c r="P415" i="1" s="1"/>
  <c r="AE415" i="1"/>
  <c r="CR415" i="1" s="1"/>
  <c r="Q415" i="1" s="1"/>
  <c r="AF415" i="1"/>
  <c r="AG415" i="1"/>
  <c r="CU415" i="1" s="1"/>
  <c r="T415" i="1" s="1"/>
  <c r="AH415" i="1"/>
  <c r="CV415" i="1" s="1"/>
  <c r="U415" i="1" s="1"/>
  <c r="AI415" i="1"/>
  <c r="AJ415" i="1"/>
  <c r="CS415" i="1"/>
  <c r="R415" i="1" s="1"/>
  <c r="GK415" i="1" s="1"/>
  <c r="CW415" i="1"/>
  <c r="V415" i="1" s="1"/>
  <c r="CX415" i="1"/>
  <c r="W415" i="1" s="1"/>
  <c r="FR415" i="1"/>
  <c r="GL415" i="1"/>
  <c r="GN415" i="1"/>
  <c r="GO415" i="1"/>
  <c r="GV415" i="1"/>
  <c r="HC415" i="1"/>
  <c r="GX415" i="1" s="1"/>
  <c r="D416" i="1"/>
  <c r="U416" i="1"/>
  <c r="AC416" i="1"/>
  <c r="CQ416" i="1" s="1"/>
  <c r="P416" i="1" s="1"/>
  <c r="AE416" i="1"/>
  <c r="AF416" i="1"/>
  <c r="AG416" i="1"/>
  <c r="AH416" i="1"/>
  <c r="AI416" i="1"/>
  <c r="AJ416" i="1"/>
  <c r="CX416" i="1" s="1"/>
  <c r="W416" i="1" s="1"/>
  <c r="CU416" i="1"/>
  <c r="T416" i="1" s="1"/>
  <c r="CV416" i="1"/>
  <c r="CW416" i="1"/>
  <c r="V416" i="1" s="1"/>
  <c r="FR416" i="1"/>
  <c r="GL416" i="1"/>
  <c r="GN416" i="1"/>
  <c r="GO416" i="1"/>
  <c r="GV416" i="1"/>
  <c r="HC416" i="1"/>
  <c r="GX416" i="1" s="1"/>
  <c r="D417" i="1"/>
  <c r="R417" i="1"/>
  <c r="GK417" i="1" s="1"/>
  <c r="V417" i="1"/>
  <c r="W417" i="1"/>
  <c r="AC417" i="1"/>
  <c r="CQ417" i="1" s="1"/>
  <c r="P417" i="1" s="1"/>
  <c r="AE417" i="1"/>
  <c r="AD417" i="1" s="1"/>
  <c r="AF417" i="1"/>
  <c r="CT417" i="1" s="1"/>
  <c r="S417" i="1" s="1"/>
  <c r="AG417" i="1"/>
  <c r="AH417" i="1"/>
  <c r="CV417" i="1" s="1"/>
  <c r="U417" i="1" s="1"/>
  <c r="AI417" i="1"/>
  <c r="AJ417" i="1"/>
  <c r="CX417" i="1" s="1"/>
  <c r="CR417" i="1"/>
  <c r="Q417" i="1" s="1"/>
  <c r="CS417" i="1"/>
  <c r="CU417" i="1"/>
  <c r="T417" i="1" s="1"/>
  <c r="CW417" i="1"/>
  <c r="FR417" i="1"/>
  <c r="GL417" i="1"/>
  <c r="GN417" i="1"/>
  <c r="GO417" i="1"/>
  <c r="GV417" i="1"/>
  <c r="HC417" i="1"/>
  <c r="GX417" i="1" s="1"/>
  <c r="C418" i="1"/>
  <c r="D418" i="1"/>
  <c r="S418" i="1"/>
  <c r="W418" i="1"/>
  <c r="AC418" i="1"/>
  <c r="AE418" i="1"/>
  <c r="CS418" i="1" s="1"/>
  <c r="R418" i="1" s="1"/>
  <c r="AF418" i="1"/>
  <c r="CT418" i="1" s="1"/>
  <c r="AG418" i="1"/>
  <c r="CU418" i="1" s="1"/>
  <c r="T418" i="1" s="1"/>
  <c r="AH418" i="1"/>
  <c r="CV418" i="1" s="1"/>
  <c r="U418" i="1" s="1"/>
  <c r="AI418" i="1"/>
  <c r="CW418" i="1" s="1"/>
  <c r="V418" i="1" s="1"/>
  <c r="AJ418" i="1"/>
  <c r="CQ418" i="1"/>
  <c r="P418" i="1" s="1"/>
  <c r="CR418" i="1"/>
  <c r="Q418" i="1" s="1"/>
  <c r="CX418" i="1"/>
  <c r="FR418" i="1"/>
  <c r="GK418" i="1"/>
  <c r="GL418" i="1"/>
  <c r="GN418" i="1"/>
  <c r="GO418" i="1"/>
  <c r="GV418" i="1"/>
  <c r="HC418" i="1" s="1"/>
  <c r="GX418" i="1" s="1"/>
  <c r="D419" i="1"/>
  <c r="AC419" i="1"/>
  <c r="CQ419" i="1" s="1"/>
  <c r="P419" i="1" s="1"/>
  <c r="AE419" i="1"/>
  <c r="AF419" i="1"/>
  <c r="AG419" i="1"/>
  <c r="CU419" i="1" s="1"/>
  <c r="T419" i="1" s="1"/>
  <c r="AH419" i="1"/>
  <c r="CV419" i="1" s="1"/>
  <c r="U419" i="1" s="1"/>
  <c r="AI419" i="1"/>
  <c r="AJ419" i="1"/>
  <c r="CX419" i="1" s="1"/>
  <c r="W419" i="1" s="1"/>
  <c r="CW419" i="1"/>
  <c r="V419" i="1" s="1"/>
  <c r="FR419" i="1"/>
  <c r="BY424" i="1" s="1"/>
  <c r="GL419" i="1"/>
  <c r="GN419" i="1"/>
  <c r="GO419" i="1"/>
  <c r="GV419" i="1"/>
  <c r="HC419" i="1" s="1"/>
  <c r="GX419" i="1" s="1"/>
  <c r="D420" i="1"/>
  <c r="W420" i="1"/>
  <c r="AC420" i="1"/>
  <c r="AE420" i="1"/>
  <c r="AF420" i="1"/>
  <c r="CT420" i="1" s="1"/>
  <c r="S420" i="1" s="1"/>
  <c r="AG420" i="1"/>
  <c r="CU420" i="1" s="1"/>
  <c r="T420" i="1" s="1"/>
  <c r="AH420" i="1"/>
  <c r="AI420" i="1"/>
  <c r="CW420" i="1" s="1"/>
  <c r="V420" i="1" s="1"/>
  <c r="AJ420" i="1"/>
  <c r="CV420" i="1"/>
  <c r="U420" i="1" s="1"/>
  <c r="CX420" i="1"/>
  <c r="FR420" i="1"/>
  <c r="GL420" i="1"/>
  <c r="GN420" i="1"/>
  <c r="GO420" i="1"/>
  <c r="GV420" i="1"/>
  <c r="HC420" i="1" s="1"/>
  <c r="GX420" i="1" s="1"/>
  <c r="C421" i="1"/>
  <c r="D421" i="1"/>
  <c r="AC421" i="1"/>
  <c r="CQ421" i="1" s="1"/>
  <c r="P421" i="1" s="1"/>
  <c r="AE421" i="1"/>
  <c r="AF421" i="1"/>
  <c r="AG421" i="1"/>
  <c r="CU421" i="1" s="1"/>
  <c r="T421" i="1" s="1"/>
  <c r="AH421" i="1"/>
  <c r="CV421" i="1" s="1"/>
  <c r="U421" i="1" s="1"/>
  <c r="AI421" i="1"/>
  <c r="CW421" i="1" s="1"/>
  <c r="V421" i="1" s="1"/>
  <c r="AJ421" i="1"/>
  <c r="CX421" i="1" s="1"/>
  <c r="W421" i="1" s="1"/>
  <c r="FR421" i="1"/>
  <c r="GL421" i="1"/>
  <c r="GN421" i="1"/>
  <c r="GO421" i="1"/>
  <c r="GV421" i="1"/>
  <c r="HC421" i="1" s="1"/>
  <c r="GX421" i="1" s="1"/>
  <c r="C422" i="1"/>
  <c r="D422" i="1"/>
  <c r="AC422" i="1"/>
  <c r="CQ422" i="1" s="1"/>
  <c r="P422" i="1" s="1"/>
  <c r="AE422" i="1"/>
  <c r="AF422" i="1"/>
  <c r="CT422" i="1" s="1"/>
  <c r="S422" i="1" s="1"/>
  <c r="AG422" i="1"/>
  <c r="CU422" i="1" s="1"/>
  <c r="T422" i="1" s="1"/>
  <c r="AH422" i="1"/>
  <c r="CV422" i="1" s="1"/>
  <c r="U422" i="1" s="1"/>
  <c r="AI422" i="1"/>
  <c r="CW422" i="1" s="1"/>
  <c r="V422" i="1" s="1"/>
  <c r="AJ422" i="1"/>
  <c r="CX422" i="1" s="1"/>
  <c r="W422" i="1" s="1"/>
  <c r="FR422" i="1"/>
  <c r="GL422" i="1"/>
  <c r="GN422" i="1"/>
  <c r="GO422" i="1"/>
  <c r="GV422" i="1"/>
  <c r="HC422" i="1" s="1"/>
  <c r="GX422" i="1" s="1"/>
  <c r="B424" i="1"/>
  <c r="B408" i="1" s="1"/>
  <c r="C424" i="1"/>
  <c r="C408" i="1" s="1"/>
  <c r="D424" i="1"/>
  <c r="D408" i="1" s="1"/>
  <c r="F424" i="1"/>
  <c r="F408" i="1" s="1"/>
  <c r="G424" i="1"/>
  <c r="AI424" i="1"/>
  <c r="BX424" i="1"/>
  <c r="BX408" i="1" s="1"/>
  <c r="CK424" i="1"/>
  <c r="CK408" i="1" s="1"/>
  <c r="CL424" i="1"/>
  <c r="CL408" i="1" s="1"/>
  <c r="CM424" i="1"/>
  <c r="CM408" i="1" s="1"/>
  <c r="B454" i="1"/>
  <c r="B404" i="1" s="1"/>
  <c r="C454" i="1"/>
  <c r="C404" i="1" s="1"/>
  <c r="D454" i="1"/>
  <c r="D404" i="1" s="1"/>
  <c r="F454" i="1"/>
  <c r="G454" i="1"/>
  <c r="D484" i="1"/>
  <c r="E486" i="1"/>
  <c r="Z486" i="1"/>
  <c r="AA486" i="1"/>
  <c r="AB486" i="1"/>
  <c r="AC486" i="1"/>
  <c r="AD486" i="1"/>
  <c r="AE486" i="1"/>
  <c r="AF486" i="1"/>
  <c r="AG486" i="1"/>
  <c r="AH486" i="1"/>
  <c r="AI486" i="1"/>
  <c r="AJ486" i="1"/>
  <c r="AK486" i="1"/>
  <c r="AL486" i="1"/>
  <c r="AM486" i="1"/>
  <c r="AN486" i="1"/>
  <c r="BE486" i="1"/>
  <c r="BF486" i="1"/>
  <c r="BG486" i="1"/>
  <c r="BH486" i="1"/>
  <c r="BI486" i="1"/>
  <c r="BJ486" i="1"/>
  <c r="BK486" i="1"/>
  <c r="BL486" i="1"/>
  <c r="BM486" i="1"/>
  <c r="BN486" i="1"/>
  <c r="BO486" i="1"/>
  <c r="BP486" i="1"/>
  <c r="BQ486" i="1"/>
  <c r="BR486" i="1"/>
  <c r="BS486" i="1"/>
  <c r="BT486" i="1"/>
  <c r="BU486" i="1"/>
  <c r="BV486" i="1"/>
  <c r="BW486" i="1"/>
  <c r="BX486" i="1"/>
  <c r="BY486" i="1"/>
  <c r="BZ486" i="1"/>
  <c r="CA486" i="1"/>
  <c r="CB486" i="1"/>
  <c r="CC486" i="1"/>
  <c r="CD486" i="1"/>
  <c r="CE486" i="1"/>
  <c r="CF486" i="1"/>
  <c r="CG486" i="1"/>
  <c r="CH486" i="1"/>
  <c r="CI486" i="1"/>
  <c r="CJ486" i="1"/>
  <c r="CK486" i="1"/>
  <c r="CL486" i="1"/>
  <c r="CM486" i="1"/>
  <c r="CN486" i="1"/>
  <c r="CO486" i="1"/>
  <c r="CP486" i="1"/>
  <c r="CQ486" i="1"/>
  <c r="CR486" i="1"/>
  <c r="CS486" i="1"/>
  <c r="CT486" i="1"/>
  <c r="CU486" i="1"/>
  <c r="CV486" i="1"/>
  <c r="CW486" i="1"/>
  <c r="CX486" i="1"/>
  <c r="CY486" i="1"/>
  <c r="CZ486" i="1"/>
  <c r="DA486" i="1"/>
  <c r="DB486" i="1"/>
  <c r="DC486" i="1"/>
  <c r="DD486" i="1"/>
  <c r="DE486" i="1"/>
  <c r="DF486" i="1"/>
  <c r="DG486" i="1"/>
  <c r="DH486" i="1"/>
  <c r="DI486" i="1"/>
  <c r="DJ486" i="1"/>
  <c r="DK486" i="1"/>
  <c r="DL486" i="1"/>
  <c r="DM486" i="1"/>
  <c r="DN486" i="1"/>
  <c r="DO486" i="1"/>
  <c r="DP486" i="1"/>
  <c r="DQ486" i="1"/>
  <c r="DR486" i="1"/>
  <c r="DS486" i="1"/>
  <c r="DT486" i="1"/>
  <c r="DU486" i="1"/>
  <c r="DV486" i="1"/>
  <c r="DW486" i="1"/>
  <c r="DX486" i="1"/>
  <c r="DY486" i="1"/>
  <c r="DZ486" i="1"/>
  <c r="EA486" i="1"/>
  <c r="EB486" i="1"/>
  <c r="EC486" i="1"/>
  <c r="ED486" i="1"/>
  <c r="EE486" i="1"/>
  <c r="EF486" i="1"/>
  <c r="EG486" i="1"/>
  <c r="EH486" i="1"/>
  <c r="EI486" i="1"/>
  <c r="EJ486" i="1"/>
  <c r="EK486" i="1"/>
  <c r="EL486" i="1"/>
  <c r="EM486" i="1"/>
  <c r="EN486" i="1"/>
  <c r="EO486" i="1"/>
  <c r="EP486" i="1"/>
  <c r="EQ486" i="1"/>
  <c r="ER486" i="1"/>
  <c r="ES486" i="1"/>
  <c r="ET486" i="1"/>
  <c r="EU486" i="1"/>
  <c r="EV486" i="1"/>
  <c r="EW486" i="1"/>
  <c r="EX486" i="1"/>
  <c r="EY486" i="1"/>
  <c r="EZ486" i="1"/>
  <c r="FA486" i="1"/>
  <c r="FB486" i="1"/>
  <c r="FC486" i="1"/>
  <c r="FD486" i="1"/>
  <c r="FE486" i="1"/>
  <c r="FF486" i="1"/>
  <c r="FG486" i="1"/>
  <c r="FH486" i="1"/>
  <c r="FI486" i="1"/>
  <c r="FJ486" i="1"/>
  <c r="FK486" i="1"/>
  <c r="FL486" i="1"/>
  <c r="FM486" i="1"/>
  <c r="FN486" i="1"/>
  <c r="FO486" i="1"/>
  <c r="FP486" i="1"/>
  <c r="FQ486" i="1"/>
  <c r="FR486" i="1"/>
  <c r="FS486" i="1"/>
  <c r="FT486" i="1"/>
  <c r="FU486" i="1"/>
  <c r="FV486" i="1"/>
  <c r="FW486" i="1"/>
  <c r="FX486" i="1"/>
  <c r="FY486" i="1"/>
  <c r="FZ486" i="1"/>
  <c r="GA486" i="1"/>
  <c r="GB486" i="1"/>
  <c r="GC486" i="1"/>
  <c r="GD486" i="1"/>
  <c r="GE486" i="1"/>
  <c r="GF486" i="1"/>
  <c r="GG486" i="1"/>
  <c r="GH486" i="1"/>
  <c r="GI486" i="1"/>
  <c r="GJ486" i="1"/>
  <c r="GK486" i="1"/>
  <c r="GL486" i="1"/>
  <c r="GM486" i="1"/>
  <c r="GN486" i="1"/>
  <c r="GO486" i="1"/>
  <c r="GP486" i="1"/>
  <c r="GQ486" i="1"/>
  <c r="GR486" i="1"/>
  <c r="GS486" i="1"/>
  <c r="GT486" i="1"/>
  <c r="GU486" i="1"/>
  <c r="GV486" i="1"/>
  <c r="GW486" i="1"/>
  <c r="GX486" i="1"/>
  <c r="D488" i="1"/>
  <c r="E490" i="1"/>
  <c r="Z490" i="1"/>
  <c r="AA490" i="1"/>
  <c r="AM490" i="1"/>
  <c r="AN490" i="1"/>
  <c r="BE490" i="1"/>
  <c r="BF490" i="1"/>
  <c r="BG490" i="1"/>
  <c r="BH490" i="1"/>
  <c r="BI490" i="1"/>
  <c r="BJ490" i="1"/>
  <c r="BK490" i="1"/>
  <c r="BL490" i="1"/>
  <c r="BM490" i="1"/>
  <c r="BN490" i="1"/>
  <c r="BO490" i="1"/>
  <c r="BP490" i="1"/>
  <c r="BQ490" i="1"/>
  <c r="BR490" i="1"/>
  <c r="BS490" i="1"/>
  <c r="BT490" i="1"/>
  <c r="BU490" i="1"/>
  <c r="BV490" i="1"/>
  <c r="BW490" i="1"/>
  <c r="CN490" i="1"/>
  <c r="CO490" i="1"/>
  <c r="CP490" i="1"/>
  <c r="CQ490" i="1"/>
  <c r="CR490" i="1"/>
  <c r="CS490" i="1"/>
  <c r="CT490" i="1"/>
  <c r="CU490" i="1"/>
  <c r="CV490" i="1"/>
  <c r="CW490" i="1"/>
  <c r="CX490" i="1"/>
  <c r="CY490" i="1"/>
  <c r="CZ490" i="1"/>
  <c r="DA490" i="1"/>
  <c r="DB490" i="1"/>
  <c r="DC490" i="1"/>
  <c r="DD490" i="1"/>
  <c r="DE490" i="1"/>
  <c r="DF490" i="1"/>
  <c r="DG490" i="1"/>
  <c r="DH490" i="1"/>
  <c r="DI490" i="1"/>
  <c r="DJ490" i="1"/>
  <c r="DK490" i="1"/>
  <c r="DL490" i="1"/>
  <c r="DM490" i="1"/>
  <c r="DN490" i="1"/>
  <c r="DO490" i="1"/>
  <c r="DP490" i="1"/>
  <c r="DQ490" i="1"/>
  <c r="DR490" i="1"/>
  <c r="DS490" i="1"/>
  <c r="DT490" i="1"/>
  <c r="DU490" i="1"/>
  <c r="DV490" i="1"/>
  <c r="DW490" i="1"/>
  <c r="DX490" i="1"/>
  <c r="DY490" i="1"/>
  <c r="DZ490" i="1"/>
  <c r="EA490" i="1"/>
  <c r="EB490" i="1"/>
  <c r="EC490" i="1"/>
  <c r="ED490" i="1"/>
  <c r="EE490" i="1"/>
  <c r="EF490" i="1"/>
  <c r="EG490" i="1"/>
  <c r="EH490" i="1"/>
  <c r="EI490" i="1"/>
  <c r="EJ490" i="1"/>
  <c r="EK490" i="1"/>
  <c r="EL490" i="1"/>
  <c r="EM490" i="1"/>
  <c r="EN490" i="1"/>
  <c r="EO490" i="1"/>
  <c r="EP490" i="1"/>
  <c r="EQ490" i="1"/>
  <c r="ER490" i="1"/>
  <c r="ES490" i="1"/>
  <c r="ET490" i="1"/>
  <c r="EU490" i="1"/>
  <c r="EV490" i="1"/>
  <c r="EW490" i="1"/>
  <c r="EX490" i="1"/>
  <c r="EY490" i="1"/>
  <c r="EZ490" i="1"/>
  <c r="FA490" i="1"/>
  <c r="FB490" i="1"/>
  <c r="FC490" i="1"/>
  <c r="FD490" i="1"/>
  <c r="FE490" i="1"/>
  <c r="FF490" i="1"/>
  <c r="FG490" i="1"/>
  <c r="FH490" i="1"/>
  <c r="FI490" i="1"/>
  <c r="FJ490" i="1"/>
  <c r="FK490" i="1"/>
  <c r="FL490" i="1"/>
  <c r="FM490" i="1"/>
  <c r="FN490" i="1"/>
  <c r="FO490" i="1"/>
  <c r="FP490" i="1"/>
  <c r="FQ490" i="1"/>
  <c r="FR490" i="1"/>
  <c r="FS490" i="1"/>
  <c r="FT490" i="1"/>
  <c r="FU490" i="1"/>
  <c r="FV490" i="1"/>
  <c r="FW490" i="1"/>
  <c r="FX490" i="1"/>
  <c r="FY490" i="1"/>
  <c r="FZ490" i="1"/>
  <c r="GA490" i="1"/>
  <c r="GB490" i="1"/>
  <c r="GC490" i="1"/>
  <c r="GD490" i="1"/>
  <c r="GE490" i="1"/>
  <c r="GF490" i="1"/>
  <c r="GG490" i="1"/>
  <c r="GH490" i="1"/>
  <c r="GI490" i="1"/>
  <c r="GJ490" i="1"/>
  <c r="GK490" i="1"/>
  <c r="GL490" i="1"/>
  <c r="GM490" i="1"/>
  <c r="GN490" i="1"/>
  <c r="GO490" i="1"/>
  <c r="GP490" i="1"/>
  <c r="GQ490" i="1"/>
  <c r="GR490" i="1"/>
  <c r="GS490" i="1"/>
  <c r="GT490" i="1"/>
  <c r="GU490" i="1"/>
  <c r="GV490" i="1"/>
  <c r="GW490" i="1"/>
  <c r="GX490" i="1"/>
  <c r="C492" i="1"/>
  <c r="D492" i="1"/>
  <c r="R492" i="1"/>
  <c r="GK492" i="1" s="1"/>
  <c r="U492" i="1"/>
  <c r="AC492" i="1"/>
  <c r="AE492" i="1"/>
  <c r="CS492" i="1" s="1"/>
  <c r="AF492" i="1"/>
  <c r="CT492" i="1" s="1"/>
  <c r="S492" i="1" s="1"/>
  <c r="CY492" i="1" s="1"/>
  <c r="X492" i="1" s="1"/>
  <c r="AG492" i="1"/>
  <c r="CU492" i="1" s="1"/>
  <c r="T492" i="1" s="1"/>
  <c r="AH492" i="1"/>
  <c r="AI492" i="1"/>
  <c r="CW492" i="1" s="1"/>
  <c r="V492" i="1" s="1"/>
  <c r="AJ492" i="1"/>
  <c r="CX492" i="1" s="1"/>
  <c r="W492" i="1" s="1"/>
  <c r="CQ492" i="1"/>
  <c r="P492" i="1" s="1"/>
  <c r="CV492" i="1"/>
  <c r="CZ492" i="1"/>
  <c r="Y492" i="1" s="1"/>
  <c r="FR492" i="1"/>
  <c r="GL492" i="1"/>
  <c r="GN492" i="1"/>
  <c r="GO492" i="1"/>
  <c r="GV492" i="1"/>
  <c r="HC492" i="1" s="1"/>
  <c r="GX492" i="1" s="1"/>
  <c r="C493" i="1"/>
  <c r="D493" i="1"/>
  <c r="S493" i="1"/>
  <c r="CY493" i="1" s="1"/>
  <c r="X493" i="1" s="1"/>
  <c r="AC493" i="1"/>
  <c r="AE493" i="1"/>
  <c r="AF493" i="1"/>
  <c r="CT493" i="1" s="1"/>
  <c r="AG493" i="1"/>
  <c r="AH493" i="1"/>
  <c r="AI493" i="1"/>
  <c r="CW493" i="1" s="1"/>
  <c r="V493" i="1" s="1"/>
  <c r="AJ493" i="1"/>
  <c r="CX493" i="1" s="1"/>
  <c r="W493" i="1" s="1"/>
  <c r="CQ493" i="1"/>
  <c r="P493" i="1" s="1"/>
  <c r="CR493" i="1"/>
  <c r="Q493" i="1" s="1"/>
  <c r="CU493" i="1"/>
  <c r="T493" i="1" s="1"/>
  <c r="CV493" i="1"/>
  <c r="U493" i="1" s="1"/>
  <c r="CZ493" i="1"/>
  <c r="Y493" i="1" s="1"/>
  <c r="FR493" i="1"/>
  <c r="GL493" i="1"/>
  <c r="GN493" i="1"/>
  <c r="GO493" i="1"/>
  <c r="GV493" i="1"/>
  <c r="HC493" i="1"/>
  <c r="GX493" i="1" s="1"/>
  <c r="D494" i="1"/>
  <c r="AC494" i="1"/>
  <c r="AE494" i="1"/>
  <c r="CS494" i="1" s="1"/>
  <c r="R494" i="1" s="1"/>
  <c r="GK494" i="1" s="1"/>
  <c r="AF494" i="1"/>
  <c r="AG494" i="1"/>
  <c r="CU494" i="1" s="1"/>
  <c r="T494" i="1" s="1"/>
  <c r="AH494" i="1"/>
  <c r="CV494" i="1" s="1"/>
  <c r="U494" i="1" s="1"/>
  <c r="AI494" i="1"/>
  <c r="AJ494" i="1"/>
  <c r="CX494" i="1" s="1"/>
  <c r="W494" i="1" s="1"/>
  <c r="CR494" i="1"/>
  <c r="Q494" i="1" s="1"/>
  <c r="CT494" i="1"/>
  <c r="S494" i="1" s="1"/>
  <c r="CW494" i="1"/>
  <c r="V494" i="1" s="1"/>
  <c r="FR494" i="1"/>
  <c r="GL494" i="1"/>
  <c r="GN494" i="1"/>
  <c r="GO494" i="1"/>
  <c r="GV494" i="1"/>
  <c r="HC494" i="1" s="1"/>
  <c r="GX494" i="1" s="1"/>
  <c r="D495" i="1"/>
  <c r="AC495" i="1"/>
  <c r="AE495" i="1"/>
  <c r="AF495" i="1"/>
  <c r="CT495" i="1" s="1"/>
  <c r="S495" i="1" s="1"/>
  <c r="CY495" i="1" s="1"/>
  <c r="X495" i="1" s="1"/>
  <c r="AG495" i="1"/>
  <c r="CU495" i="1" s="1"/>
  <c r="T495" i="1" s="1"/>
  <c r="AH495" i="1"/>
  <c r="CV495" i="1" s="1"/>
  <c r="U495" i="1" s="1"/>
  <c r="AI495" i="1"/>
  <c r="AJ495" i="1"/>
  <c r="CQ495" i="1"/>
  <c r="P495" i="1" s="1"/>
  <c r="CW495" i="1"/>
  <c r="V495" i="1" s="1"/>
  <c r="CX495" i="1"/>
  <c r="W495" i="1" s="1"/>
  <c r="CZ495" i="1"/>
  <c r="Y495" i="1" s="1"/>
  <c r="FR495" i="1"/>
  <c r="GL495" i="1"/>
  <c r="GN495" i="1"/>
  <c r="GO495" i="1"/>
  <c r="GV495" i="1"/>
  <c r="HC495" i="1" s="1"/>
  <c r="GX495" i="1" s="1"/>
  <c r="D496" i="1"/>
  <c r="AC496" i="1"/>
  <c r="CQ496" i="1" s="1"/>
  <c r="P496" i="1" s="1"/>
  <c r="AE496" i="1"/>
  <c r="AF496" i="1"/>
  <c r="AG496" i="1"/>
  <c r="CU496" i="1" s="1"/>
  <c r="T496" i="1" s="1"/>
  <c r="AH496" i="1"/>
  <c r="CV496" i="1" s="1"/>
  <c r="U496" i="1" s="1"/>
  <c r="AI496" i="1"/>
  <c r="AJ496" i="1"/>
  <c r="CX496" i="1" s="1"/>
  <c r="W496" i="1" s="1"/>
  <c r="CR496" i="1"/>
  <c r="Q496" i="1" s="1"/>
  <c r="CS496" i="1"/>
  <c r="CT496" i="1"/>
  <c r="S496" i="1" s="1"/>
  <c r="CW496" i="1"/>
  <c r="V496" i="1" s="1"/>
  <c r="FR496" i="1"/>
  <c r="GL496" i="1"/>
  <c r="GN496" i="1"/>
  <c r="GO496" i="1"/>
  <c r="CC533" i="1" s="1"/>
  <c r="GV496" i="1"/>
  <c r="HC496" i="1"/>
  <c r="GX496" i="1" s="1"/>
  <c r="D497" i="1"/>
  <c r="I497" i="1"/>
  <c r="K497" i="1"/>
  <c r="AC497" i="1"/>
  <c r="AE497" i="1"/>
  <c r="AF497" i="1"/>
  <c r="AG497" i="1"/>
  <c r="AH497" i="1"/>
  <c r="CV497" i="1" s="1"/>
  <c r="AI497" i="1"/>
  <c r="AJ497" i="1"/>
  <c r="CQ497" i="1"/>
  <c r="CU497" i="1"/>
  <c r="CW497" i="1"/>
  <c r="V497" i="1" s="1"/>
  <c r="CX497" i="1"/>
  <c r="W497" i="1" s="1"/>
  <c r="FR497" i="1"/>
  <c r="GL497" i="1"/>
  <c r="GN497" i="1"/>
  <c r="GO497" i="1"/>
  <c r="GV497" i="1"/>
  <c r="HC497" i="1" s="1"/>
  <c r="D498" i="1"/>
  <c r="I498" i="1"/>
  <c r="W498" i="1" s="1"/>
  <c r="K498" i="1"/>
  <c r="AC498" i="1"/>
  <c r="AE498" i="1"/>
  <c r="AF498" i="1"/>
  <c r="CT498" i="1" s="1"/>
  <c r="S498" i="1" s="1"/>
  <c r="AG498" i="1"/>
  <c r="CU498" i="1" s="1"/>
  <c r="AH498" i="1"/>
  <c r="AI498" i="1"/>
  <c r="AJ498" i="1"/>
  <c r="CX498" i="1" s="1"/>
  <c r="CQ498" i="1"/>
  <c r="CV498" i="1"/>
  <c r="CW498" i="1"/>
  <c r="FR498" i="1"/>
  <c r="GL498" i="1"/>
  <c r="GN498" i="1"/>
  <c r="GO498" i="1"/>
  <c r="GV498" i="1"/>
  <c r="HC498" i="1"/>
  <c r="GX498" i="1" s="1"/>
  <c r="C499" i="1"/>
  <c r="D499" i="1"/>
  <c r="V499" i="1"/>
  <c r="W499" i="1"/>
  <c r="AC499" i="1"/>
  <c r="AE499" i="1"/>
  <c r="AD499" i="1" s="1"/>
  <c r="AB499" i="1" s="1"/>
  <c r="AF499" i="1"/>
  <c r="CT499" i="1" s="1"/>
  <c r="S499" i="1" s="1"/>
  <c r="AG499" i="1"/>
  <c r="AH499" i="1"/>
  <c r="CV499" i="1" s="1"/>
  <c r="U499" i="1" s="1"/>
  <c r="AI499" i="1"/>
  <c r="CW499" i="1" s="1"/>
  <c r="AJ499" i="1"/>
  <c r="CX499" i="1" s="1"/>
  <c r="CQ499" i="1"/>
  <c r="P499" i="1" s="1"/>
  <c r="CU499" i="1"/>
  <c r="T499" i="1" s="1"/>
  <c r="FR499" i="1"/>
  <c r="GL499" i="1"/>
  <c r="GN499" i="1"/>
  <c r="GO499" i="1"/>
  <c r="GV499" i="1"/>
  <c r="HC499" i="1" s="1"/>
  <c r="GX499" i="1" s="1"/>
  <c r="C500" i="1"/>
  <c r="D500" i="1"/>
  <c r="T500" i="1"/>
  <c r="W500" i="1"/>
  <c r="AC500" i="1"/>
  <c r="CQ500" i="1" s="1"/>
  <c r="P500" i="1" s="1"/>
  <c r="AE500" i="1"/>
  <c r="AD500" i="1" s="1"/>
  <c r="AF500" i="1"/>
  <c r="AG500" i="1"/>
  <c r="AH500" i="1"/>
  <c r="CV500" i="1" s="1"/>
  <c r="U500" i="1" s="1"/>
  <c r="AI500" i="1"/>
  <c r="CW500" i="1" s="1"/>
  <c r="V500" i="1" s="1"/>
  <c r="AJ500" i="1"/>
  <c r="CX500" i="1" s="1"/>
  <c r="CS500" i="1"/>
  <c r="R500" i="1" s="1"/>
  <c r="GK500" i="1" s="1"/>
  <c r="CT500" i="1"/>
  <c r="S500" i="1" s="1"/>
  <c r="CY500" i="1" s="1"/>
  <c r="X500" i="1" s="1"/>
  <c r="CU500" i="1"/>
  <c r="FR500" i="1"/>
  <c r="GL500" i="1"/>
  <c r="GN500" i="1"/>
  <c r="GO500" i="1"/>
  <c r="GV500" i="1"/>
  <c r="HC500" i="1"/>
  <c r="GX500" i="1" s="1"/>
  <c r="C501" i="1"/>
  <c r="D501" i="1"/>
  <c r="P501" i="1"/>
  <c r="S501" i="1"/>
  <c r="AC501" i="1"/>
  <c r="CQ501" i="1" s="1"/>
  <c r="AE501" i="1"/>
  <c r="AF501" i="1"/>
  <c r="AG501" i="1"/>
  <c r="CU501" i="1" s="1"/>
  <c r="T501" i="1" s="1"/>
  <c r="AH501" i="1"/>
  <c r="AI501" i="1"/>
  <c r="CW501" i="1" s="1"/>
  <c r="V501" i="1" s="1"/>
  <c r="AJ501" i="1"/>
  <c r="CX501" i="1" s="1"/>
  <c r="W501" i="1" s="1"/>
  <c r="CT501" i="1"/>
  <c r="CV501" i="1"/>
  <c r="U501" i="1" s="1"/>
  <c r="FR501" i="1"/>
  <c r="GL501" i="1"/>
  <c r="GN501" i="1"/>
  <c r="GO501" i="1"/>
  <c r="GV501" i="1"/>
  <c r="HC501" i="1"/>
  <c r="GX501" i="1" s="1"/>
  <c r="D502" i="1"/>
  <c r="U502" i="1"/>
  <c r="V502" i="1"/>
  <c r="AC502" i="1"/>
  <c r="CQ502" i="1" s="1"/>
  <c r="P502" i="1" s="1"/>
  <c r="AE502" i="1"/>
  <c r="CR502" i="1" s="1"/>
  <c r="Q502" i="1" s="1"/>
  <c r="AF502" i="1"/>
  <c r="AG502" i="1"/>
  <c r="CU502" i="1" s="1"/>
  <c r="T502" i="1" s="1"/>
  <c r="AH502" i="1"/>
  <c r="AI502" i="1"/>
  <c r="CW502" i="1" s="1"/>
  <c r="AJ502" i="1"/>
  <c r="CX502" i="1" s="1"/>
  <c r="W502" i="1" s="1"/>
  <c r="CT502" i="1"/>
  <c r="S502" i="1" s="1"/>
  <c r="CV502" i="1"/>
  <c r="FR502" i="1"/>
  <c r="GL502" i="1"/>
  <c r="GN502" i="1"/>
  <c r="GO502" i="1"/>
  <c r="GV502" i="1"/>
  <c r="HC502" i="1" s="1"/>
  <c r="GX502" i="1" s="1"/>
  <c r="D503" i="1"/>
  <c r="T503" i="1"/>
  <c r="W503" i="1"/>
  <c r="AC503" i="1"/>
  <c r="CQ503" i="1" s="1"/>
  <c r="P503" i="1" s="1"/>
  <c r="AE503" i="1"/>
  <c r="AF503" i="1"/>
  <c r="AG503" i="1"/>
  <c r="CU503" i="1" s="1"/>
  <c r="AH503" i="1"/>
  <c r="CV503" i="1" s="1"/>
  <c r="U503" i="1" s="1"/>
  <c r="AI503" i="1"/>
  <c r="CW503" i="1" s="1"/>
  <c r="V503" i="1" s="1"/>
  <c r="AJ503" i="1"/>
  <c r="CT503" i="1"/>
  <c r="S503" i="1" s="1"/>
  <c r="CX503" i="1"/>
  <c r="FR503" i="1"/>
  <c r="GL503" i="1"/>
  <c r="GN503" i="1"/>
  <c r="GO503" i="1"/>
  <c r="GV503" i="1"/>
  <c r="HC503" i="1"/>
  <c r="GX503" i="1" s="1"/>
  <c r="D504" i="1"/>
  <c r="AC504" i="1"/>
  <c r="AE504" i="1"/>
  <c r="AF504" i="1"/>
  <c r="AG504" i="1"/>
  <c r="CU504" i="1" s="1"/>
  <c r="T504" i="1" s="1"/>
  <c r="AH504" i="1"/>
  <c r="AI504" i="1"/>
  <c r="AJ504" i="1"/>
  <c r="CX504" i="1" s="1"/>
  <c r="W504" i="1" s="1"/>
  <c r="CR504" i="1"/>
  <c r="Q504" i="1" s="1"/>
  <c r="CS504" i="1"/>
  <c r="CV504" i="1"/>
  <c r="U504" i="1" s="1"/>
  <c r="CW504" i="1"/>
  <c r="V504" i="1" s="1"/>
  <c r="FR504" i="1"/>
  <c r="GL504" i="1"/>
  <c r="GN504" i="1"/>
  <c r="GO504" i="1"/>
  <c r="GV504" i="1"/>
  <c r="HC504" i="1" s="1"/>
  <c r="GX504" i="1"/>
  <c r="D505" i="1"/>
  <c r="AC505" i="1"/>
  <c r="AD505" i="1"/>
  <c r="AE505" i="1"/>
  <c r="AF505" i="1"/>
  <c r="AG505" i="1"/>
  <c r="CU505" i="1" s="1"/>
  <c r="T505" i="1" s="1"/>
  <c r="AH505" i="1"/>
  <c r="CV505" i="1" s="1"/>
  <c r="U505" i="1" s="1"/>
  <c r="AI505" i="1"/>
  <c r="AJ505" i="1"/>
  <c r="CR505" i="1"/>
  <c r="Q505" i="1" s="1"/>
  <c r="CS505" i="1"/>
  <c r="CT505" i="1"/>
  <c r="S505" i="1" s="1"/>
  <c r="CW505" i="1"/>
  <c r="V505" i="1" s="1"/>
  <c r="CX505" i="1"/>
  <c r="W505" i="1" s="1"/>
  <c r="FR505" i="1"/>
  <c r="GL505" i="1"/>
  <c r="GN505" i="1"/>
  <c r="GO505" i="1"/>
  <c r="GV505" i="1"/>
  <c r="HC505" i="1"/>
  <c r="GX505" i="1" s="1"/>
  <c r="D506" i="1"/>
  <c r="AC506" i="1"/>
  <c r="AE506" i="1"/>
  <c r="AD506" i="1" s="1"/>
  <c r="AF506" i="1"/>
  <c r="AG506" i="1"/>
  <c r="AH506" i="1"/>
  <c r="AI506" i="1"/>
  <c r="AJ506" i="1"/>
  <c r="CX506" i="1" s="1"/>
  <c r="W506" i="1" s="1"/>
  <c r="CQ506" i="1"/>
  <c r="P506" i="1" s="1"/>
  <c r="CR506" i="1"/>
  <c r="Q506" i="1" s="1"/>
  <c r="CS506" i="1"/>
  <c r="R506" i="1" s="1"/>
  <c r="GK506" i="1" s="1"/>
  <c r="CT506" i="1"/>
  <c r="S506" i="1" s="1"/>
  <c r="CZ506" i="1" s="1"/>
  <c r="Y506" i="1" s="1"/>
  <c r="CU506" i="1"/>
  <c r="T506" i="1" s="1"/>
  <c r="CV506" i="1"/>
  <c r="U506" i="1" s="1"/>
  <c r="CW506" i="1"/>
  <c r="V506" i="1" s="1"/>
  <c r="CY506" i="1"/>
  <c r="X506" i="1" s="1"/>
  <c r="FR506" i="1"/>
  <c r="GL506" i="1"/>
  <c r="GN506" i="1"/>
  <c r="GO506" i="1"/>
  <c r="GV506" i="1"/>
  <c r="HC506" i="1" s="1"/>
  <c r="GX506" i="1" s="1"/>
  <c r="C507" i="1"/>
  <c r="D507" i="1"/>
  <c r="AC507" i="1"/>
  <c r="AE507" i="1"/>
  <c r="AD507" i="1" s="1"/>
  <c r="AF507" i="1"/>
  <c r="CT507" i="1" s="1"/>
  <c r="S507" i="1" s="1"/>
  <c r="AG507" i="1"/>
  <c r="CU507" i="1" s="1"/>
  <c r="T507" i="1" s="1"/>
  <c r="AH507" i="1"/>
  <c r="CV507" i="1" s="1"/>
  <c r="U507" i="1" s="1"/>
  <c r="AI507" i="1"/>
  <c r="AJ507" i="1"/>
  <c r="CX507" i="1" s="1"/>
  <c r="W507" i="1" s="1"/>
  <c r="CR507" i="1"/>
  <c r="Q507" i="1" s="1"/>
  <c r="CS507" i="1"/>
  <c r="R507" i="1" s="1"/>
  <c r="CW507" i="1"/>
  <c r="V507" i="1" s="1"/>
  <c r="FR507" i="1"/>
  <c r="GK507" i="1"/>
  <c r="GL507" i="1"/>
  <c r="GN507" i="1"/>
  <c r="GO507" i="1"/>
  <c r="GV507" i="1"/>
  <c r="HC507" i="1" s="1"/>
  <c r="GX507" i="1" s="1"/>
  <c r="C508" i="1"/>
  <c r="D508" i="1"/>
  <c r="I508" i="1"/>
  <c r="K508" i="1"/>
  <c r="AC508" i="1"/>
  <c r="AE508" i="1"/>
  <c r="AF508" i="1"/>
  <c r="AG508" i="1"/>
  <c r="CU508" i="1" s="1"/>
  <c r="T508" i="1" s="1"/>
  <c r="AH508" i="1"/>
  <c r="AI508" i="1"/>
  <c r="CW508" i="1" s="1"/>
  <c r="V508" i="1" s="1"/>
  <c r="AJ508" i="1"/>
  <c r="CX508" i="1" s="1"/>
  <c r="W508" i="1" s="1"/>
  <c r="CQ508" i="1"/>
  <c r="P508" i="1" s="1"/>
  <c r="CT508" i="1"/>
  <c r="S508" i="1" s="1"/>
  <c r="CV508" i="1"/>
  <c r="U508" i="1" s="1"/>
  <c r="FR508" i="1"/>
  <c r="BY533" i="1" s="1"/>
  <c r="GL508" i="1"/>
  <c r="GN508" i="1"/>
  <c r="GO508" i="1"/>
  <c r="GV508" i="1"/>
  <c r="HC508" i="1" s="1"/>
  <c r="C509" i="1"/>
  <c r="D509" i="1"/>
  <c r="AC509" i="1"/>
  <c r="AE509" i="1"/>
  <c r="AD509" i="1" s="1"/>
  <c r="AF509" i="1"/>
  <c r="CT509" i="1" s="1"/>
  <c r="S509" i="1" s="1"/>
  <c r="CY509" i="1" s="1"/>
  <c r="X509" i="1" s="1"/>
  <c r="AG509" i="1"/>
  <c r="AH509" i="1"/>
  <c r="CV509" i="1" s="1"/>
  <c r="U509" i="1" s="1"/>
  <c r="AI509" i="1"/>
  <c r="CW509" i="1" s="1"/>
  <c r="V509" i="1" s="1"/>
  <c r="AJ509" i="1"/>
  <c r="CX509" i="1" s="1"/>
  <c r="W509" i="1" s="1"/>
  <c r="CQ509" i="1"/>
  <c r="P509" i="1" s="1"/>
  <c r="CR509" i="1"/>
  <c r="Q509" i="1" s="1"/>
  <c r="CS509" i="1"/>
  <c r="R509" i="1" s="1"/>
  <c r="GK509" i="1" s="1"/>
  <c r="CU509" i="1"/>
  <c r="T509" i="1" s="1"/>
  <c r="CZ509" i="1"/>
  <c r="Y509" i="1" s="1"/>
  <c r="FR509" i="1"/>
  <c r="GL509" i="1"/>
  <c r="GN509" i="1"/>
  <c r="GO509" i="1"/>
  <c r="GV509" i="1"/>
  <c r="HC509" i="1" s="1"/>
  <c r="GX509" i="1" s="1"/>
  <c r="C510" i="1"/>
  <c r="D510" i="1"/>
  <c r="I510" i="1"/>
  <c r="K510" i="1"/>
  <c r="AC510" i="1"/>
  <c r="CQ510" i="1" s="1"/>
  <c r="AE510" i="1"/>
  <c r="AF510" i="1"/>
  <c r="AG510" i="1"/>
  <c r="CU510" i="1" s="1"/>
  <c r="T510" i="1" s="1"/>
  <c r="AH510" i="1"/>
  <c r="AI510" i="1"/>
  <c r="CW510" i="1" s="1"/>
  <c r="V510" i="1" s="1"/>
  <c r="AJ510" i="1"/>
  <c r="CX510" i="1" s="1"/>
  <c r="CV510" i="1"/>
  <c r="U510" i="1" s="1"/>
  <c r="FR510" i="1"/>
  <c r="GL510" i="1"/>
  <c r="GN510" i="1"/>
  <c r="GO510" i="1"/>
  <c r="GV510" i="1"/>
  <c r="HC510" i="1" s="1"/>
  <c r="GX510" i="1" s="1"/>
  <c r="C511" i="1"/>
  <c r="D511" i="1"/>
  <c r="I511" i="1"/>
  <c r="K511" i="1"/>
  <c r="AC511" i="1"/>
  <c r="CQ511" i="1" s="1"/>
  <c r="P511" i="1" s="1"/>
  <c r="AE511" i="1"/>
  <c r="AF511" i="1"/>
  <c r="CT511" i="1" s="1"/>
  <c r="S511" i="1" s="1"/>
  <c r="AG511" i="1"/>
  <c r="CU511" i="1" s="1"/>
  <c r="AH511" i="1"/>
  <c r="CV511" i="1" s="1"/>
  <c r="AI511" i="1"/>
  <c r="CW511" i="1" s="1"/>
  <c r="AJ511" i="1"/>
  <c r="CX511" i="1" s="1"/>
  <c r="FR511" i="1"/>
  <c r="GL511" i="1"/>
  <c r="GN511" i="1"/>
  <c r="GO511" i="1"/>
  <c r="GV511" i="1"/>
  <c r="HC511" i="1" s="1"/>
  <c r="C512" i="1"/>
  <c r="D512" i="1"/>
  <c r="AC512" i="1"/>
  <c r="AE512" i="1"/>
  <c r="AF512" i="1"/>
  <c r="AG512" i="1"/>
  <c r="CU512" i="1" s="1"/>
  <c r="T512" i="1" s="1"/>
  <c r="AH512" i="1"/>
  <c r="CV512" i="1" s="1"/>
  <c r="U512" i="1" s="1"/>
  <c r="AI512" i="1"/>
  <c r="CW512" i="1" s="1"/>
  <c r="V512" i="1" s="1"/>
  <c r="AJ512" i="1"/>
  <c r="CX512" i="1" s="1"/>
  <c r="W512" i="1" s="1"/>
  <c r="FR512" i="1"/>
  <c r="GL512" i="1"/>
  <c r="GN512" i="1"/>
  <c r="GO512" i="1"/>
  <c r="GV512" i="1"/>
  <c r="HC512" i="1"/>
  <c r="GX512" i="1" s="1"/>
  <c r="C513" i="1"/>
  <c r="D513" i="1"/>
  <c r="AC513" i="1"/>
  <c r="AE513" i="1"/>
  <c r="AF513" i="1"/>
  <c r="AG513" i="1"/>
  <c r="CU513" i="1" s="1"/>
  <c r="T513" i="1" s="1"/>
  <c r="AH513" i="1"/>
  <c r="CV513" i="1" s="1"/>
  <c r="U513" i="1" s="1"/>
  <c r="AI513" i="1"/>
  <c r="CW513" i="1" s="1"/>
  <c r="V513" i="1" s="1"/>
  <c r="AJ513" i="1"/>
  <c r="CX513" i="1" s="1"/>
  <c r="W513" i="1" s="1"/>
  <c r="FR513" i="1"/>
  <c r="GL513" i="1"/>
  <c r="GN513" i="1"/>
  <c r="GO513" i="1"/>
  <c r="GV513" i="1"/>
  <c r="HC513" i="1" s="1"/>
  <c r="GX513" i="1" s="1"/>
  <c r="C514" i="1"/>
  <c r="D514" i="1"/>
  <c r="AC514" i="1"/>
  <c r="AE514" i="1"/>
  <c r="AF514" i="1"/>
  <c r="CT514" i="1" s="1"/>
  <c r="S514" i="1" s="1"/>
  <c r="AG514" i="1"/>
  <c r="CU514" i="1" s="1"/>
  <c r="T514" i="1" s="1"/>
  <c r="AH514" i="1"/>
  <c r="CV514" i="1" s="1"/>
  <c r="U514" i="1" s="1"/>
  <c r="AI514" i="1"/>
  <c r="CW514" i="1" s="1"/>
  <c r="V514" i="1" s="1"/>
  <c r="AJ514" i="1"/>
  <c r="CX514" i="1" s="1"/>
  <c r="W514" i="1" s="1"/>
  <c r="FR514" i="1"/>
  <c r="GL514" i="1"/>
  <c r="GN514" i="1"/>
  <c r="GO514" i="1"/>
  <c r="GV514" i="1"/>
  <c r="HC514" i="1" s="1"/>
  <c r="GX514" i="1" s="1"/>
  <c r="C515" i="1"/>
  <c r="D515" i="1"/>
  <c r="I515" i="1"/>
  <c r="K515" i="1"/>
  <c r="AC515" i="1"/>
  <c r="AE515" i="1"/>
  <c r="AF515" i="1"/>
  <c r="AG515" i="1"/>
  <c r="CU515" i="1" s="1"/>
  <c r="AH515" i="1"/>
  <c r="CV515" i="1" s="1"/>
  <c r="AI515" i="1"/>
  <c r="CW515" i="1" s="1"/>
  <c r="V515" i="1" s="1"/>
  <c r="AJ515" i="1"/>
  <c r="CX515" i="1"/>
  <c r="FR515" i="1"/>
  <c r="GL515" i="1"/>
  <c r="GN515" i="1"/>
  <c r="GO515" i="1"/>
  <c r="GV515" i="1"/>
  <c r="HC515" i="1" s="1"/>
  <c r="C516" i="1"/>
  <c r="D516" i="1"/>
  <c r="I516" i="1"/>
  <c r="K516" i="1"/>
  <c r="V516" i="1"/>
  <c r="AC516" i="1"/>
  <c r="CQ516" i="1" s="1"/>
  <c r="AE516" i="1"/>
  <c r="AD516" i="1" s="1"/>
  <c r="AF516" i="1"/>
  <c r="CT516" i="1" s="1"/>
  <c r="AG516" i="1"/>
  <c r="CU516" i="1" s="1"/>
  <c r="T516" i="1" s="1"/>
  <c r="AH516" i="1"/>
  <c r="CV516" i="1" s="1"/>
  <c r="AI516" i="1"/>
  <c r="CW516" i="1" s="1"/>
  <c r="AJ516" i="1"/>
  <c r="CX516" i="1" s="1"/>
  <c r="CR516" i="1"/>
  <c r="CS516" i="1"/>
  <c r="FR516" i="1"/>
  <c r="GL516" i="1"/>
  <c r="GN516" i="1"/>
  <c r="GO516" i="1"/>
  <c r="GV516" i="1"/>
  <c r="HC516" i="1" s="1"/>
  <c r="GX516" i="1" s="1"/>
  <c r="C517" i="1"/>
  <c r="D517" i="1"/>
  <c r="P517" i="1"/>
  <c r="U517" i="1"/>
  <c r="W517" i="1"/>
  <c r="AC517" i="1"/>
  <c r="CQ517" i="1" s="1"/>
  <c r="AD517" i="1"/>
  <c r="AE517" i="1"/>
  <c r="AF517" i="1"/>
  <c r="AG517" i="1"/>
  <c r="AH517" i="1"/>
  <c r="CV517" i="1" s="1"/>
  <c r="AI517" i="1"/>
  <c r="CW517" i="1" s="1"/>
  <c r="V517" i="1" s="1"/>
  <c r="AJ517" i="1"/>
  <c r="CR517" i="1"/>
  <c r="Q517" i="1" s="1"/>
  <c r="CT517" i="1"/>
  <c r="S517" i="1" s="1"/>
  <c r="CU517" i="1"/>
  <c r="T517" i="1" s="1"/>
  <c r="CX517" i="1"/>
  <c r="CY517" i="1"/>
  <c r="X517" i="1" s="1"/>
  <c r="FR517" i="1"/>
  <c r="GL517" i="1"/>
  <c r="GN517" i="1"/>
  <c r="GO517" i="1"/>
  <c r="GV517" i="1"/>
  <c r="HC517" i="1"/>
  <c r="GX517" i="1" s="1"/>
  <c r="C518" i="1"/>
  <c r="D518" i="1"/>
  <c r="P518" i="1"/>
  <c r="AC518" i="1"/>
  <c r="CQ518" i="1" s="1"/>
  <c r="AE518" i="1"/>
  <c r="AF518" i="1"/>
  <c r="AG518" i="1"/>
  <c r="CU518" i="1" s="1"/>
  <c r="T518" i="1" s="1"/>
  <c r="AH518" i="1"/>
  <c r="CV518" i="1" s="1"/>
  <c r="U518" i="1" s="1"/>
  <c r="AI518" i="1"/>
  <c r="CW518" i="1" s="1"/>
  <c r="V518" i="1" s="1"/>
  <c r="AJ518" i="1"/>
  <c r="CX518" i="1" s="1"/>
  <c r="W518" i="1" s="1"/>
  <c r="CR518" i="1"/>
  <c r="Q518" i="1" s="1"/>
  <c r="FR518" i="1"/>
  <c r="GL518" i="1"/>
  <c r="GN518" i="1"/>
  <c r="GO518" i="1"/>
  <c r="GV518" i="1"/>
  <c r="HC518" i="1" s="1"/>
  <c r="GX518" i="1"/>
  <c r="C519" i="1"/>
  <c r="D519" i="1"/>
  <c r="V519" i="1"/>
  <c r="AC519" i="1"/>
  <c r="AB519" i="1" s="1"/>
  <c r="AE519" i="1"/>
  <c r="AD519" i="1" s="1"/>
  <c r="AF519" i="1"/>
  <c r="CT519" i="1" s="1"/>
  <c r="S519" i="1" s="1"/>
  <c r="AG519" i="1"/>
  <c r="CU519" i="1" s="1"/>
  <c r="T519" i="1" s="1"/>
  <c r="AH519" i="1"/>
  <c r="CV519" i="1" s="1"/>
  <c r="U519" i="1" s="1"/>
  <c r="AI519" i="1"/>
  <c r="CW519" i="1" s="1"/>
  <c r="AJ519" i="1"/>
  <c r="CX519" i="1" s="1"/>
  <c r="W519" i="1" s="1"/>
  <c r="CQ519" i="1"/>
  <c r="P519" i="1" s="1"/>
  <c r="CR519" i="1"/>
  <c r="Q519" i="1" s="1"/>
  <c r="FR519" i="1"/>
  <c r="GL519" i="1"/>
  <c r="GN519" i="1"/>
  <c r="GO519" i="1"/>
  <c r="GV519" i="1"/>
  <c r="HC519" i="1"/>
  <c r="GX519" i="1" s="1"/>
  <c r="C520" i="1"/>
  <c r="D520" i="1"/>
  <c r="I520" i="1"/>
  <c r="K520" i="1"/>
  <c r="AC520" i="1"/>
  <c r="AE520" i="1"/>
  <c r="CS520" i="1" s="1"/>
  <c r="AF520" i="1"/>
  <c r="AG520" i="1"/>
  <c r="CU520" i="1" s="1"/>
  <c r="T520" i="1" s="1"/>
  <c r="AH520" i="1"/>
  <c r="CV520" i="1" s="1"/>
  <c r="U520" i="1" s="1"/>
  <c r="AI520" i="1"/>
  <c r="CW520" i="1" s="1"/>
  <c r="V520" i="1" s="1"/>
  <c r="AJ520" i="1"/>
  <c r="CT520" i="1"/>
  <c r="S520" i="1" s="1"/>
  <c r="CX520" i="1"/>
  <c r="W520" i="1" s="1"/>
  <c r="FR520" i="1"/>
  <c r="GL520" i="1"/>
  <c r="GN520" i="1"/>
  <c r="GO520" i="1"/>
  <c r="GV520" i="1"/>
  <c r="HC520" i="1" s="1"/>
  <c r="C521" i="1"/>
  <c r="D521" i="1"/>
  <c r="I521" i="1"/>
  <c r="K521" i="1"/>
  <c r="V521" i="1"/>
  <c r="AC521" i="1"/>
  <c r="CQ521" i="1" s="1"/>
  <c r="P521" i="1" s="1"/>
  <c r="AE521" i="1"/>
  <c r="AF521" i="1"/>
  <c r="CT521" i="1" s="1"/>
  <c r="S521" i="1" s="1"/>
  <c r="AG521" i="1"/>
  <c r="CU521" i="1" s="1"/>
  <c r="T521" i="1" s="1"/>
  <c r="AH521" i="1"/>
  <c r="CV521" i="1" s="1"/>
  <c r="U521" i="1" s="1"/>
  <c r="AI521" i="1"/>
  <c r="CW521" i="1" s="1"/>
  <c r="AJ521" i="1"/>
  <c r="CX521" i="1" s="1"/>
  <c r="CS521" i="1"/>
  <c r="R521" i="1" s="1"/>
  <c r="GK521" i="1" s="1"/>
  <c r="FR521" i="1"/>
  <c r="GL521" i="1"/>
  <c r="GN521" i="1"/>
  <c r="GO521" i="1"/>
  <c r="GV521" i="1"/>
  <c r="HC521" i="1"/>
  <c r="GX521" i="1" s="1"/>
  <c r="C522" i="1"/>
  <c r="D522" i="1"/>
  <c r="AC522" i="1"/>
  <c r="CQ522" i="1" s="1"/>
  <c r="P522" i="1" s="1"/>
  <c r="AE522" i="1"/>
  <c r="AF522" i="1"/>
  <c r="AG522" i="1"/>
  <c r="AH522" i="1"/>
  <c r="AI522" i="1"/>
  <c r="CW522" i="1" s="1"/>
  <c r="V522" i="1" s="1"/>
  <c r="AJ522" i="1"/>
  <c r="CX522" i="1" s="1"/>
  <c r="W522" i="1" s="1"/>
  <c r="CR522" i="1"/>
  <c r="Q522" i="1" s="1"/>
  <c r="CS522" i="1"/>
  <c r="CU522" i="1"/>
  <c r="T522" i="1" s="1"/>
  <c r="CV522" i="1"/>
  <c r="U522" i="1" s="1"/>
  <c r="FR522" i="1"/>
  <c r="GL522" i="1"/>
  <c r="GN522" i="1"/>
  <c r="GO522" i="1"/>
  <c r="GV522" i="1"/>
  <c r="HC522" i="1" s="1"/>
  <c r="GX522" i="1" s="1"/>
  <c r="C523" i="1"/>
  <c r="D523" i="1"/>
  <c r="AC523" i="1"/>
  <c r="CQ523" i="1" s="1"/>
  <c r="P523" i="1" s="1"/>
  <c r="AE523" i="1"/>
  <c r="AF523" i="1"/>
  <c r="AG523" i="1"/>
  <c r="CU523" i="1" s="1"/>
  <c r="T523" i="1" s="1"/>
  <c r="AH523" i="1"/>
  <c r="CV523" i="1" s="1"/>
  <c r="U523" i="1" s="1"/>
  <c r="AI523" i="1"/>
  <c r="AJ523" i="1"/>
  <c r="CX523" i="1" s="1"/>
  <c r="W523" i="1" s="1"/>
  <c r="CW523" i="1"/>
  <c r="V523" i="1" s="1"/>
  <c r="FR523" i="1"/>
  <c r="GL523" i="1"/>
  <c r="GN523" i="1"/>
  <c r="GO523" i="1"/>
  <c r="GV523" i="1"/>
  <c r="HC523" i="1" s="1"/>
  <c r="GX523" i="1" s="1"/>
  <c r="C524" i="1"/>
  <c r="D524" i="1"/>
  <c r="AC524" i="1"/>
  <c r="AE524" i="1"/>
  <c r="AF524" i="1"/>
  <c r="AG524" i="1"/>
  <c r="AH524" i="1"/>
  <c r="AI524" i="1"/>
  <c r="AJ524" i="1"/>
  <c r="CQ524" i="1"/>
  <c r="P524" i="1" s="1"/>
  <c r="CR524" i="1"/>
  <c r="Q524" i="1" s="1"/>
  <c r="CP524" i="1" s="1"/>
  <c r="O524" i="1" s="1"/>
  <c r="CT524" i="1"/>
  <c r="S524" i="1" s="1"/>
  <c r="CY524" i="1" s="1"/>
  <c r="X524" i="1" s="1"/>
  <c r="CU524" i="1"/>
  <c r="T524" i="1" s="1"/>
  <c r="CV524" i="1"/>
  <c r="U524" i="1" s="1"/>
  <c r="CW524" i="1"/>
  <c r="V524" i="1" s="1"/>
  <c r="CX524" i="1"/>
  <c r="W524" i="1" s="1"/>
  <c r="CZ524" i="1"/>
  <c r="Y524" i="1" s="1"/>
  <c r="FR524" i="1"/>
  <c r="GL524" i="1"/>
  <c r="GN524" i="1"/>
  <c r="GO524" i="1"/>
  <c r="GV524" i="1"/>
  <c r="HC524" i="1" s="1"/>
  <c r="GX524" i="1" s="1"/>
  <c r="C525" i="1"/>
  <c r="D525" i="1"/>
  <c r="I525" i="1"/>
  <c r="K525" i="1"/>
  <c r="AC525" i="1"/>
  <c r="CQ525" i="1" s="1"/>
  <c r="P525" i="1" s="1"/>
  <c r="AE525" i="1"/>
  <c r="AF525" i="1"/>
  <c r="AG525" i="1"/>
  <c r="AH525" i="1"/>
  <c r="CV525" i="1" s="1"/>
  <c r="U525" i="1" s="1"/>
  <c r="AI525" i="1"/>
  <c r="AJ525" i="1"/>
  <c r="CR525" i="1"/>
  <c r="Q525" i="1" s="1"/>
  <c r="CU525" i="1"/>
  <c r="T525" i="1" s="1"/>
  <c r="CW525" i="1"/>
  <c r="V525" i="1" s="1"/>
  <c r="CX525" i="1"/>
  <c r="W525" i="1" s="1"/>
  <c r="FR525" i="1"/>
  <c r="GL525" i="1"/>
  <c r="GN525" i="1"/>
  <c r="GO525" i="1"/>
  <c r="GV525" i="1"/>
  <c r="HC525" i="1" s="1"/>
  <c r="C526" i="1"/>
  <c r="D526" i="1"/>
  <c r="I526" i="1"/>
  <c r="K526" i="1"/>
  <c r="AC526" i="1"/>
  <c r="AD526" i="1"/>
  <c r="AE526" i="1"/>
  <c r="AF526" i="1"/>
  <c r="CT526" i="1" s="1"/>
  <c r="AG526" i="1"/>
  <c r="CU526" i="1" s="1"/>
  <c r="T526" i="1" s="1"/>
  <c r="AH526" i="1"/>
  <c r="AI526" i="1"/>
  <c r="CW526" i="1" s="1"/>
  <c r="V526" i="1" s="1"/>
  <c r="AJ526" i="1"/>
  <c r="CX526" i="1" s="1"/>
  <c r="W526" i="1" s="1"/>
  <c r="CR526" i="1"/>
  <c r="CS526" i="1"/>
  <c r="CV526" i="1"/>
  <c r="FR526" i="1"/>
  <c r="GL526" i="1"/>
  <c r="GN526" i="1"/>
  <c r="GO526" i="1"/>
  <c r="GV526" i="1"/>
  <c r="HC526" i="1" s="1"/>
  <c r="GX526" i="1" s="1"/>
  <c r="C527" i="1"/>
  <c r="D527" i="1"/>
  <c r="AC527" i="1"/>
  <c r="AE527" i="1"/>
  <c r="AF527" i="1"/>
  <c r="AG527" i="1"/>
  <c r="CU527" i="1" s="1"/>
  <c r="T527" i="1" s="1"/>
  <c r="AH527" i="1"/>
  <c r="CV527" i="1" s="1"/>
  <c r="U527" i="1" s="1"/>
  <c r="AI527" i="1"/>
  <c r="CW527" i="1" s="1"/>
  <c r="V527" i="1" s="1"/>
  <c r="AJ527" i="1"/>
  <c r="CQ527" i="1"/>
  <c r="P527" i="1" s="1"/>
  <c r="CS527" i="1"/>
  <c r="CX527" i="1"/>
  <c r="W527" i="1" s="1"/>
  <c r="FR527" i="1"/>
  <c r="GL527" i="1"/>
  <c r="GN527" i="1"/>
  <c r="GO527" i="1"/>
  <c r="GV527" i="1"/>
  <c r="HC527" i="1" s="1"/>
  <c r="GX527" i="1" s="1"/>
  <c r="C528" i="1"/>
  <c r="D528" i="1"/>
  <c r="S528" i="1"/>
  <c r="CY528" i="1" s="1"/>
  <c r="X528" i="1" s="1"/>
  <c r="AC528" i="1"/>
  <c r="AD528" i="1"/>
  <c r="AE528" i="1"/>
  <c r="AF528" i="1"/>
  <c r="AG528" i="1"/>
  <c r="CU528" i="1" s="1"/>
  <c r="T528" i="1" s="1"/>
  <c r="AH528" i="1"/>
  <c r="AI528" i="1"/>
  <c r="AJ528" i="1"/>
  <c r="CR528" i="1"/>
  <c r="Q528" i="1" s="1"/>
  <c r="CS528" i="1"/>
  <c r="CT528" i="1"/>
  <c r="CV528" i="1"/>
  <c r="U528" i="1" s="1"/>
  <c r="CW528" i="1"/>
  <c r="V528" i="1" s="1"/>
  <c r="CX528" i="1"/>
  <c r="W528" i="1" s="1"/>
  <c r="FR528" i="1"/>
  <c r="GL528" i="1"/>
  <c r="GN528" i="1"/>
  <c r="GO528" i="1"/>
  <c r="GV528" i="1"/>
  <c r="HC528" i="1" s="1"/>
  <c r="GX528" i="1"/>
  <c r="C529" i="1"/>
  <c r="D529" i="1"/>
  <c r="T529" i="1"/>
  <c r="AC529" i="1"/>
  <c r="AE529" i="1"/>
  <c r="AF529" i="1"/>
  <c r="CT529" i="1" s="1"/>
  <c r="S529" i="1" s="1"/>
  <c r="AG529" i="1"/>
  <c r="CU529" i="1" s="1"/>
  <c r="AH529" i="1"/>
  <c r="CV529" i="1" s="1"/>
  <c r="U529" i="1" s="1"/>
  <c r="AI529" i="1"/>
  <c r="CW529" i="1" s="1"/>
  <c r="V529" i="1" s="1"/>
  <c r="AJ529" i="1"/>
  <c r="CX529" i="1" s="1"/>
  <c r="W529" i="1" s="1"/>
  <c r="FR529" i="1"/>
  <c r="GL529" i="1"/>
  <c r="GN529" i="1"/>
  <c r="GO529" i="1"/>
  <c r="GV529" i="1"/>
  <c r="HC529" i="1" s="1"/>
  <c r="GX529" i="1"/>
  <c r="C530" i="1"/>
  <c r="D530" i="1"/>
  <c r="I530" i="1"/>
  <c r="K530" i="1"/>
  <c r="AC530" i="1"/>
  <c r="AD530" i="1"/>
  <c r="AE530" i="1"/>
  <c r="AF530" i="1"/>
  <c r="AG530" i="1"/>
  <c r="AH530" i="1"/>
  <c r="AI530" i="1"/>
  <c r="CW530" i="1" s="1"/>
  <c r="AJ530" i="1"/>
  <c r="CX530" i="1" s="1"/>
  <c r="CQ530" i="1"/>
  <c r="CR530" i="1"/>
  <c r="CS530" i="1"/>
  <c r="CU530" i="1"/>
  <c r="CV530" i="1"/>
  <c r="FR530" i="1"/>
  <c r="GL530" i="1"/>
  <c r="GN530" i="1"/>
  <c r="GO530" i="1"/>
  <c r="GV530" i="1"/>
  <c r="HC530" i="1" s="1"/>
  <c r="C531" i="1"/>
  <c r="D531" i="1"/>
  <c r="I531" i="1"/>
  <c r="K531" i="1"/>
  <c r="AC531" i="1"/>
  <c r="AD531" i="1"/>
  <c r="AE531" i="1"/>
  <c r="AF531" i="1"/>
  <c r="CT531" i="1" s="1"/>
  <c r="S531" i="1" s="1"/>
  <c r="AG531" i="1"/>
  <c r="AH531" i="1"/>
  <c r="AI531" i="1"/>
  <c r="CW531" i="1" s="1"/>
  <c r="V531" i="1" s="1"/>
  <c r="AJ531" i="1"/>
  <c r="CX531" i="1" s="1"/>
  <c r="W531" i="1" s="1"/>
  <c r="CR531" i="1"/>
  <c r="Q531" i="1" s="1"/>
  <c r="CS531" i="1"/>
  <c r="CU531" i="1"/>
  <c r="T531" i="1" s="1"/>
  <c r="CV531" i="1"/>
  <c r="U531" i="1" s="1"/>
  <c r="FR531" i="1"/>
  <c r="GL531" i="1"/>
  <c r="GN531" i="1"/>
  <c r="GO531" i="1"/>
  <c r="GV531" i="1"/>
  <c r="HC531" i="1" s="1"/>
  <c r="GX531" i="1"/>
  <c r="B533" i="1"/>
  <c r="B490" i="1" s="1"/>
  <c r="C533" i="1"/>
  <c r="C490" i="1" s="1"/>
  <c r="D533" i="1"/>
  <c r="D490" i="1" s="1"/>
  <c r="F533" i="1"/>
  <c r="F490" i="1" s="1"/>
  <c r="G533" i="1"/>
  <c r="BD533" i="1"/>
  <c r="BX533" i="1"/>
  <c r="CK533" i="1"/>
  <c r="CK490" i="1" s="1"/>
  <c r="CL533" i="1"/>
  <c r="CL490" i="1" s="1"/>
  <c r="CM533" i="1"/>
  <c r="CM490" i="1" s="1"/>
  <c r="D563" i="1"/>
  <c r="E565" i="1"/>
  <c r="Z565" i="1"/>
  <c r="AA565" i="1"/>
  <c r="AM565" i="1"/>
  <c r="AN565" i="1"/>
  <c r="BE565" i="1"/>
  <c r="BF565" i="1"/>
  <c r="BG565" i="1"/>
  <c r="BH565" i="1"/>
  <c r="BI565" i="1"/>
  <c r="BJ565" i="1"/>
  <c r="BK565" i="1"/>
  <c r="BL565" i="1"/>
  <c r="BM565" i="1"/>
  <c r="BN565" i="1"/>
  <c r="BO565" i="1"/>
  <c r="BP565" i="1"/>
  <c r="BQ565" i="1"/>
  <c r="BR565" i="1"/>
  <c r="BS565" i="1"/>
  <c r="BT565" i="1"/>
  <c r="BU565" i="1"/>
  <c r="BV565" i="1"/>
  <c r="BW565" i="1"/>
  <c r="CN565" i="1"/>
  <c r="CO565" i="1"/>
  <c r="CP565" i="1"/>
  <c r="CQ565" i="1"/>
  <c r="CR565" i="1"/>
  <c r="CS565" i="1"/>
  <c r="CT565" i="1"/>
  <c r="CU565" i="1"/>
  <c r="CV565" i="1"/>
  <c r="CW565" i="1"/>
  <c r="CX565" i="1"/>
  <c r="CY565" i="1"/>
  <c r="CZ565" i="1"/>
  <c r="DA565" i="1"/>
  <c r="DB565" i="1"/>
  <c r="DC565" i="1"/>
  <c r="DD565" i="1"/>
  <c r="DE565" i="1"/>
  <c r="DF565" i="1"/>
  <c r="DG565" i="1"/>
  <c r="DH565" i="1"/>
  <c r="DI565" i="1"/>
  <c r="DJ565" i="1"/>
  <c r="DK565" i="1"/>
  <c r="DL565" i="1"/>
  <c r="DM565" i="1"/>
  <c r="DN565" i="1"/>
  <c r="DO565" i="1"/>
  <c r="DP565" i="1"/>
  <c r="DQ565" i="1"/>
  <c r="DR565" i="1"/>
  <c r="DS565" i="1"/>
  <c r="DT565" i="1"/>
  <c r="DU565" i="1"/>
  <c r="DV565" i="1"/>
  <c r="DW565" i="1"/>
  <c r="DX565" i="1"/>
  <c r="DY565" i="1"/>
  <c r="DZ565" i="1"/>
  <c r="EA565" i="1"/>
  <c r="EB565" i="1"/>
  <c r="EC565" i="1"/>
  <c r="ED565" i="1"/>
  <c r="EE565" i="1"/>
  <c r="EF565" i="1"/>
  <c r="EG565" i="1"/>
  <c r="EH565" i="1"/>
  <c r="EI565" i="1"/>
  <c r="EJ565" i="1"/>
  <c r="EK565" i="1"/>
  <c r="EL565" i="1"/>
  <c r="EM565" i="1"/>
  <c r="EN565" i="1"/>
  <c r="EO565" i="1"/>
  <c r="EP565" i="1"/>
  <c r="EQ565" i="1"/>
  <c r="ER565" i="1"/>
  <c r="ES565" i="1"/>
  <c r="ET565" i="1"/>
  <c r="EU565" i="1"/>
  <c r="EV565" i="1"/>
  <c r="EW565" i="1"/>
  <c r="EX565" i="1"/>
  <c r="EY565" i="1"/>
  <c r="EZ565" i="1"/>
  <c r="FA565" i="1"/>
  <c r="FB565" i="1"/>
  <c r="FC565" i="1"/>
  <c r="FD565" i="1"/>
  <c r="FE565" i="1"/>
  <c r="FF565" i="1"/>
  <c r="FG565" i="1"/>
  <c r="FH565" i="1"/>
  <c r="FI565" i="1"/>
  <c r="FJ565" i="1"/>
  <c r="FK565" i="1"/>
  <c r="FL565" i="1"/>
  <c r="FM565" i="1"/>
  <c r="FN565" i="1"/>
  <c r="FO565" i="1"/>
  <c r="FP565" i="1"/>
  <c r="FQ565" i="1"/>
  <c r="FR565" i="1"/>
  <c r="FS565" i="1"/>
  <c r="FT565" i="1"/>
  <c r="FU565" i="1"/>
  <c r="FV565" i="1"/>
  <c r="FW565" i="1"/>
  <c r="FX565" i="1"/>
  <c r="FY565" i="1"/>
  <c r="FZ565" i="1"/>
  <c r="GA565" i="1"/>
  <c r="GB565" i="1"/>
  <c r="GC565" i="1"/>
  <c r="GD565" i="1"/>
  <c r="GE565" i="1"/>
  <c r="GF565" i="1"/>
  <c r="GG565" i="1"/>
  <c r="GH565" i="1"/>
  <c r="GI565" i="1"/>
  <c r="GJ565" i="1"/>
  <c r="GK565" i="1"/>
  <c r="GL565" i="1"/>
  <c r="GM565" i="1"/>
  <c r="GN565" i="1"/>
  <c r="GO565" i="1"/>
  <c r="GP565" i="1"/>
  <c r="GQ565" i="1"/>
  <c r="GR565" i="1"/>
  <c r="GS565" i="1"/>
  <c r="GT565" i="1"/>
  <c r="GU565" i="1"/>
  <c r="GV565" i="1"/>
  <c r="GW565" i="1"/>
  <c r="GX565" i="1"/>
  <c r="C567" i="1"/>
  <c r="D567" i="1"/>
  <c r="T567" i="1"/>
  <c r="W567" i="1"/>
  <c r="AJ575" i="1" s="1"/>
  <c r="AJ565" i="1" s="1"/>
  <c r="AC567" i="1"/>
  <c r="CQ567" i="1" s="1"/>
  <c r="P567" i="1" s="1"/>
  <c r="AE567" i="1"/>
  <c r="AF567" i="1"/>
  <c r="AG567" i="1"/>
  <c r="CU567" i="1" s="1"/>
  <c r="AH567" i="1"/>
  <c r="CV567" i="1" s="1"/>
  <c r="U567" i="1" s="1"/>
  <c r="AI567" i="1"/>
  <c r="CW567" i="1" s="1"/>
  <c r="V567" i="1" s="1"/>
  <c r="AJ567" i="1"/>
  <c r="CT567" i="1"/>
  <c r="S567" i="1" s="1"/>
  <c r="CX567" i="1"/>
  <c r="FR567" i="1"/>
  <c r="GL567" i="1"/>
  <c r="GN567" i="1"/>
  <c r="GO567" i="1"/>
  <c r="GV567" i="1"/>
  <c r="HC567" i="1" s="1"/>
  <c r="GX567" i="1" s="1"/>
  <c r="C568" i="1"/>
  <c r="D568" i="1"/>
  <c r="I568" i="1"/>
  <c r="K568" i="1"/>
  <c r="AC568" i="1"/>
  <c r="AE568" i="1"/>
  <c r="AF568" i="1"/>
  <c r="AG568" i="1"/>
  <c r="CU568" i="1" s="1"/>
  <c r="T568" i="1" s="1"/>
  <c r="AH568" i="1"/>
  <c r="CV568" i="1" s="1"/>
  <c r="U568" i="1" s="1"/>
  <c r="AI568" i="1"/>
  <c r="CW568" i="1" s="1"/>
  <c r="V568" i="1" s="1"/>
  <c r="AJ568" i="1"/>
  <c r="CX568" i="1" s="1"/>
  <c r="W568" i="1" s="1"/>
  <c r="FR568" i="1"/>
  <c r="GL568" i="1"/>
  <c r="GN568" i="1"/>
  <c r="GO568" i="1"/>
  <c r="GV568" i="1"/>
  <c r="HC568" i="1" s="1"/>
  <c r="GX568" i="1" s="1"/>
  <c r="C569" i="1"/>
  <c r="D569" i="1"/>
  <c r="I569" i="1"/>
  <c r="K569" i="1"/>
  <c r="AC569" i="1"/>
  <c r="AE569" i="1"/>
  <c r="AF569" i="1"/>
  <c r="AG569" i="1"/>
  <c r="AH569" i="1"/>
  <c r="CV569" i="1" s="1"/>
  <c r="U569" i="1" s="1"/>
  <c r="AI569" i="1"/>
  <c r="CW569" i="1" s="1"/>
  <c r="V569" i="1" s="1"/>
  <c r="AJ569" i="1"/>
  <c r="CX569" i="1" s="1"/>
  <c r="W569" i="1" s="1"/>
  <c r="CQ569" i="1"/>
  <c r="P569" i="1" s="1"/>
  <c r="CU569" i="1"/>
  <c r="T569" i="1" s="1"/>
  <c r="FR569" i="1"/>
  <c r="GL569" i="1"/>
  <c r="GN569" i="1"/>
  <c r="GO569" i="1"/>
  <c r="GV569" i="1"/>
  <c r="HC569" i="1"/>
  <c r="GX569" i="1" s="1"/>
  <c r="C570" i="1"/>
  <c r="D570" i="1"/>
  <c r="AC570" i="1"/>
  <c r="AE570" i="1"/>
  <c r="AF570" i="1"/>
  <c r="AG570" i="1"/>
  <c r="CU570" i="1" s="1"/>
  <c r="T570" i="1" s="1"/>
  <c r="AH570" i="1"/>
  <c r="CV570" i="1" s="1"/>
  <c r="U570" i="1" s="1"/>
  <c r="AI570" i="1"/>
  <c r="AJ570" i="1"/>
  <c r="CX570" i="1" s="1"/>
  <c r="W570" i="1" s="1"/>
  <c r="CR570" i="1"/>
  <c r="Q570" i="1" s="1"/>
  <c r="CW570" i="1"/>
  <c r="V570" i="1" s="1"/>
  <c r="FR570" i="1"/>
  <c r="GL570" i="1"/>
  <c r="GN570" i="1"/>
  <c r="CB575" i="1" s="1"/>
  <c r="GO570" i="1"/>
  <c r="GV570" i="1"/>
  <c r="HC570" i="1" s="1"/>
  <c r="GX570" i="1" s="1"/>
  <c r="C571" i="1"/>
  <c r="D571" i="1"/>
  <c r="I571" i="1"/>
  <c r="K571" i="1"/>
  <c r="AC571" i="1"/>
  <c r="AE571" i="1"/>
  <c r="AF571" i="1"/>
  <c r="AG571" i="1"/>
  <c r="AH571" i="1"/>
  <c r="CV571" i="1" s="1"/>
  <c r="U571" i="1" s="1"/>
  <c r="AI571" i="1"/>
  <c r="CW571" i="1" s="1"/>
  <c r="AJ571" i="1"/>
  <c r="CX571" i="1" s="1"/>
  <c r="W571" i="1" s="1"/>
  <c r="CU571" i="1"/>
  <c r="T571" i="1" s="1"/>
  <c r="FR571" i="1"/>
  <c r="GL571" i="1"/>
  <c r="GN571" i="1"/>
  <c r="GO571" i="1"/>
  <c r="GV571" i="1"/>
  <c r="HC571" i="1"/>
  <c r="GX571" i="1" s="1"/>
  <c r="C572" i="1"/>
  <c r="D572" i="1"/>
  <c r="S572" i="1"/>
  <c r="CZ572" i="1" s="1"/>
  <c r="Y572" i="1" s="1"/>
  <c r="T572" i="1"/>
  <c r="U572" i="1"/>
  <c r="AC572" i="1"/>
  <c r="AE572" i="1"/>
  <c r="AF572" i="1"/>
  <c r="CT572" i="1" s="1"/>
  <c r="AG572" i="1"/>
  <c r="CU572" i="1" s="1"/>
  <c r="AH572" i="1"/>
  <c r="CV572" i="1" s="1"/>
  <c r="AI572" i="1"/>
  <c r="AJ572" i="1"/>
  <c r="CX572" i="1" s="1"/>
  <c r="W572" i="1" s="1"/>
  <c r="CQ572" i="1"/>
  <c r="P572" i="1" s="1"/>
  <c r="CW572" i="1"/>
  <c r="V572" i="1" s="1"/>
  <c r="FR572" i="1"/>
  <c r="GL572" i="1"/>
  <c r="GN572" i="1"/>
  <c r="GO572" i="1"/>
  <c r="GV572" i="1"/>
  <c r="HC572" i="1"/>
  <c r="GX572" i="1" s="1"/>
  <c r="C573" i="1"/>
  <c r="D573" i="1"/>
  <c r="Q573" i="1"/>
  <c r="R573" i="1"/>
  <c r="AC573" i="1"/>
  <c r="AD573" i="1"/>
  <c r="AE573" i="1"/>
  <c r="AF573" i="1"/>
  <c r="AG573" i="1"/>
  <c r="CU573" i="1" s="1"/>
  <c r="T573" i="1" s="1"/>
  <c r="AH573" i="1"/>
  <c r="CV573" i="1" s="1"/>
  <c r="U573" i="1" s="1"/>
  <c r="AI573" i="1"/>
  <c r="CW573" i="1" s="1"/>
  <c r="V573" i="1" s="1"/>
  <c r="AJ573" i="1"/>
  <c r="CX573" i="1" s="1"/>
  <c r="W573" i="1" s="1"/>
  <c r="CR573" i="1"/>
  <c r="CS573" i="1"/>
  <c r="CT573" i="1"/>
  <c r="S573" i="1" s="1"/>
  <c r="FR573" i="1"/>
  <c r="GL573" i="1"/>
  <c r="GN573" i="1"/>
  <c r="GO573" i="1"/>
  <c r="GV573" i="1"/>
  <c r="HC573" i="1" s="1"/>
  <c r="GX573" i="1" s="1"/>
  <c r="B575" i="1"/>
  <c r="B565" i="1" s="1"/>
  <c r="C575" i="1"/>
  <c r="C565" i="1" s="1"/>
  <c r="D575" i="1"/>
  <c r="D565" i="1" s="1"/>
  <c r="F575" i="1"/>
  <c r="F565" i="1" s="1"/>
  <c r="G575" i="1"/>
  <c r="AO575" i="1"/>
  <c r="BX575" i="1"/>
  <c r="BX565" i="1" s="1"/>
  <c r="CK575" i="1"/>
  <c r="CK565" i="1" s="1"/>
  <c r="CL575" i="1"/>
  <c r="CL565" i="1" s="1"/>
  <c r="CM575" i="1"/>
  <c r="CM565" i="1" s="1"/>
  <c r="D605" i="1"/>
  <c r="D607" i="1"/>
  <c r="E607" i="1"/>
  <c r="Z607" i="1"/>
  <c r="AA607" i="1"/>
  <c r="AM607" i="1"/>
  <c r="AN607" i="1"/>
  <c r="BE607" i="1"/>
  <c r="BF607" i="1"/>
  <c r="BG607" i="1"/>
  <c r="BH607" i="1"/>
  <c r="BI607" i="1"/>
  <c r="BJ607" i="1"/>
  <c r="BK607" i="1"/>
  <c r="BL607" i="1"/>
  <c r="BM607" i="1"/>
  <c r="BN607" i="1"/>
  <c r="BO607" i="1"/>
  <c r="BP607" i="1"/>
  <c r="BQ607" i="1"/>
  <c r="BR607" i="1"/>
  <c r="BS607" i="1"/>
  <c r="BT607" i="1"/>
  <c r="BU607" i="1"/>
  <c r="BV607" i="1"/>
  <c r="BW607" i="1"/>
  <c r="BZ607" i="1"/>
  <c r="CL607" i="1"/>
  <c r="CN607" i="1"/>
  <c r="CO607" i="1"/>
  <c r="CP607" i="1"/>
  <c r="CQ607" i="1"/>
  <c r="CR607" i="1"/>
  <c r="CS607" i="1"/>
  <c r="CT607" i="1"/>
  <c r="CU607" i="1"/>
  <c r="CV607" i="1"/>
  <c r="CW607" i="1"/>
  <c r="CX607" i="1"/>
  <c r="CY607" i="1"/>
  <c r="CZ607" i="1"/>
  <c r="DA607" i="1"/>
  <c r="DB607" i="1"/>
  <c r="DC607" i="1"/>
  <c r="DD607" i="1"/>
  <c r="DE607" i="1"/>
  <c r="DF607" i="1"/>
  <c r="DG607" i="1"/>
  <c r="DH607" i="1"/>
  <c r="DI607" i="1"/>
  <c r="DJ607" i="1"/>
  <c r="DK607" i="1"/>
  <c r="DL607" i="1"/>
  <c r="DM607" i="1"/>
  <c r="DN607" i="1"/>
  <c r="DO607" i="1"/>
  <c r="DP607" i="1"/>
  <c r="DQ607" i="1"/>
  <c r="DR607" i="1"/>
  <c r="DS607" i="1"/>
  <c r="DT607" i="1"/>
  <c r="DU607" i="1"/>
  <c r="DV607" i="1"/>
  <c r="DW607" i="1"/>
  <c r="DX607" i="1"/>
  <c r="DY607" i="1"/>
  <c r="DZ607" i="1"/>
  <c r="EA607" i="1"/>
  <c r="EB607" i="1"/>
  <c r="EC607" i="1"/>
  <c r="ED607" i="1"/>
  <c r="EE607" i="1"/>
  <c r="EF607" i="1"/>
  <c r="EG607" i="1"/>
  <c r="EH607" i="1"/>
  <c r="EI607" i="1"/>
  <c r="EJ607" i="1"/>
  <c r="EK607" i="1"/>
  <c r="EL607" i="1"/>
  <c r="EM607" i="1"/>
  <c r="EN607" i="1"/>
  <c r="EO607" i="1"/>
  <c r="EP607" i="1"/>
  <c r="EQ607" i="1"/>
  <c r="ER607" i="1"/>
  <c r="ES607" i="1"/>
  <c r="ET607" i="1"/>
  <c r="EU607" i="1"/>
  <c r="EV607" i="1"/>
  <c r="EW607" i="1"/>
  <c r="EX607" i="1"/>
  <c r="EY607" i="1"/>
  <c r="EZ607" i="1"/>
  <c r="FA607" i="1"/>
  <c r="FB607" i="1"/>
  <c r="FC607" i="1"/>
  <c r="FD607" i="1"/>
  <c r="FE607" i="1"/>
  <c r="FF607" i="1"/>
  <c r="FG607" i="1"/>
  <c r="FH607" i="1"/>
  <c r="FI607" i="1"/>
  <c r="FJ607" i="1"/>
  <c r="FK607" i="1"/>
  <c r="FL607" i="1"/>
  <c r="FM607" i="1"/>
  <c r="FN607" i="1"/>
  <c r="FO607" i="1"/>
  <c r="FP607" i="1"/>
  <c r="FQ607" i="1"/>
  <c r="FR607" i="1"/>
  <c r="FS607" i="1"/>
  <c r="FT607" i="1"/>
  <c r="FU607" i="1"/>
  <c r="FV607" i="1"/>
  <c r="FW607" i="1"/>
  <c r="FX607" i="1"/>
  <c r="FY607" i="1"/>
  <c r="FZ607" i="1"/>
  <c r="GA607" i="1"/>
  <c r="GB607" i="1"/>
  <c r="GC607" i="1"/>
  <c r="GD607" i="1"/>
  <c r="GE607" i="1"/>
  <c r="GF607" i="1"/>
  <c r="GG607" i="1"/>
  <c r="GH607" i="1"/>
  <c r="GI607" i="1"/>
  <c r="GJ607" i="1"/>
  <c r="GK607" i="1"/>
  <c r="GL607" i="1"/>
  <c r="GM607" i="1"/>
  <c r="GN607" i="1"/>
  <c r="GO607" i="1"/>
  <c r="GP607" i="1"/>
  <c r="GQ607" i="1"/>
  <c r="GR607" i="1"/>
  <c r="GS607" i="1"/>
  <c r="GT607" i="1"/>
  <c r="GU607" i="1"/>
  <c r="GV607" i="1"/>
  <c r="GW607" i="1"/>
  <c r="GX607" i="1"/>
  <c r="D609" i="1"/>
  <c r="I609" i="1"/>
  <c r="K609" i="1"/>
  <c r="AC609" i="1"/>
  <c r="CQ609" i="1" s="1"/>
  <c r="AE609" i="1"/>
  <c r="AF609" i="1"/>
  <c r="AG609" i="1"/>
  <c r="CU609" i="1" s="1"/>
  <c r="AH609" i="1"/>
  <c r="CV609" i="1" s="1"/>
  <c r="AI609" i="1"/>
  <c r="CW609" i="1" s="1"/>
  <c r="AJ609" i="1"/>
  <c r="CX609" i="1" s="1"/>
  <c r="FR609" i="1"/>
  <c r="GL609" i="1"/>
  <c r="BZ617" i="1" s="1"/>
  <c r="AQ617" i="1" s="1"/>
  <c r="GN609" i="1"/>
  <c r="GO609" i="1"/>
  <c r="GV609" i="1"/>
  <c r="HC609" i="1"/>
  <c r="D610" i="1"/>
  <c r="I610" i="1"/>
  <c r="K610" i="1"/>
  <c r="AC610" i="1"/>
  <c r="CQ610" i="1" s="1"/>
  <c r="P610" i="1" s="1"/>
  <c r="AE610" i="1"/>
  <c r="AD610" i="1" s="1"/>
  <c r="AF610" i="1"/>
  <c r="AG610" i="1"/>
  <c r="CU610" i="1" s="1"/>
  <c r="AH610" i="1"/>
  <c r="CV610" i="1" s="1"/>
  <c r="U610" i="1" s="1"/>
  <c r="AI610" i="1"/>
  <c r="CW610" i="1" s="1"/>
  <c r="AJ610" i="1"/>
  <c r="CX610" i="1" s="1"/>
  <c r="CR610" i="1"/>
  <c r="CS610" i="1"/>
  <c r="CT610" i="1"/>
  <c r="FR610" i="1"/>
  <c r="GL610" i="1"/>
  <c r="GN610" i="1"/>
  <c r="GO610" i="1"/>
  <c r="GV610" i="1"/>
  <c r="HC610" i="1" s="1"/>
  <c r="GX610" i="1" s="1"/>
  <c r="D611" i="1"/>
  <c r="I611" i="1"/>
  <c r="K611" i="1"/>
  <c r="V611" i="1"/>
  <c r="AC611" i="1"/>
  <c r="CQ611" i="1" s="1"/>
  <c r="P611" i="1" s="1"/>
  <c r="AE611" i="1"/>
  <c r="AF611" i="1"/>
  <c r="AG611" i="1"/>
  <c r="AH611" i="1"/>
  <c r="CV611" i="1" s="1"/>
  <c r="U611" i="1" s="1"/>
  <c r="AI611" i="1"/>
  <c r="AJ611" i="1"/>
  <c r="CR611" i="1"/>
  <c r="CT611" i="1"/>
  <c r="CU611" i="1"/>
  <c r="CW611" i="1"/>
  <c r="CX611" i="1"/>
  <c r="FR611" i="1"/>
  <c r="GL611" i="1"/>
  <c r="GN611" i="1"/>
  <c r="GO611" i="1"/>
  <c r="GV611" i="1"/>
  <c r="HC611" i="1" s="1"/>
  <c r="GX611" i="1" s="1"/>
  <c r="D612" i="1"/>
  <c r="I612" i="1"/>
  <c r="K612" i="1"/>
  <c r="AC612" i="1"/>
  <c r="AE612" i="1"/>
  <c r="AF612" i="1"/>
  <c r="AG612" i="1"/>
  <c r="CU612" i="1" s="1"/>
  <c r="AH612" i="1"/>
  <c r="AI612" i="1"/>
  <c r="CW612" i="1" s="1"/>
  <c r="AJ612" i="1"/>
  <c r="CV612" i="1"/>
  <c r="CX612" i="1"/>
  <c r="FR612" i="1"/>
  <c r="GL612" i="1"/>
  <c r="GN612" i="1"/>
  <c r="GO612" i="1"/>
  <c r="GV612" i="1"/>
  <c r="HC612" i="1"/>
  <c r="C613" i="1"/>
  <c r="D613" i="1"/>
  <c r="R613" i="1"/>
  <c r="GK613" i="1" s="1"/>
  <c r="W613" i="1"/>
  <c r="AC613" i="1"/>
  <c r="AE613" i="1"/>
  <c r="AF613" i="1"/>
  <c r="AG613" i="1"/>
  <c r="CU613" i="1" s="1"/>
  <c r="T613" i="1" s="1"/>
  <c r="AH613" i="1"/>
  <c r="AI613" i="1"/>
  <c r="CW613" i="1" s="1"/>
  <c r="V613" i="1" s="1"/>
  <c r="AJ613" i="1"/>
  <c r="CX613" i="1" s="1"/>
  <c r="CQ613" i="1"/>
  <c r="P613" i="1" s="1"/>
  <c r="CR613" i="1"/>
  <c r="Q613" i="1" s="1"/>
  <c r="CS613" i="1"/>
  <c r="CT613" i="1"/>
  <c r="S613" i="1" s="1"/>
  <c r="CV613" i="1"/>
  <c r="U613" i="1" s="1"/>
  <c r="FR613" i="1"/>
  <c r="GL613" i="1"/>
  <c r="GN613" i="1"/>
  <c r="GO613" i="1"/>
  <c r="GV613" i="1"/>
  <c r="HC613" i="1" s="1"/>
  <c r="GX613" i="1" s="1"/>
  <c r="C614" i="1"/>
  <c r="D614" i="1"/>
  <c r="V614" i="1"/>
  <c r="AC614" i="1"/>
  <c r="CQ614" i="1" s="1"/>
  <c r="P614" i="1" s="1"/>
  <c r="AE614" i="1"/>
  <c r="AF614" i="1"/>
  <c r="AG614" i="1"/>
  <c r="AH614" i="1"/>
  <c r="AI614" i="1"/>
  <c r="AJ614" i="1"/>
  <c r="CU614" i="1"/>
  <c r="T614" i="1" s="1"/>
  <c r="CV614" i="1"/>
  <c r="U614" i="1" s="1"/>
  <c r="CW614" i="1"/>
  <c r="CX614" i="1"/>
  <c r="W614" i="1" s="1"/>
  <c r="FR614" i="1"/>
  <c r="GL614" i="1"/>
  <c r="GN614" i="1"/>
  <c r="GO614" i="1"/>
  <c r="GV614" i="1"/>
  <c r="HC614" i="1" s="1"/>
  <c r="GX614" i="1"/>
  <c r="C615" i="1"/>
  <c r="D615" i="1"/>
  <c r="AC615" i="1"/>
  <c r="AE615" i="1"/>
  <c r="AF615" i="1"/>
  <c r="AG615" i="1"/>
  <c r="CU615" i="1" s="1"/>
  <c r="T615" i="1" s="1"/>
  <c r="AH615" i="1"/>
  <c r="CV615" i="1" s="1"/>
  <c r="U615" i="1" s="1"/>
  <c r="AI615" i="1"/>
  <c r="CW615" i="1" s="1"/>
  <c r="V615" i="1" s="1"/>
  <c r="AJ615" i="1"/>
  <c r="CX615" i="1"/>
  <c r="W615" i="1" s="1"/>
  <c r="FR615" i="1"/>
  <c r="GL615" i="1"/>
  <c r="GN615" i="1"/>
  <c r="GO615" i="1"/>
  <c r="GV615" i="1"/>
  <c r="HC615" i="1"/>
  <c r="GX615" i="1" s="1"/>
  <c r="B617" i="1"/>
  <c r="B607" i="1" s="1"/>
  <c r="C617" i="1"/>
  <c r="C607" i="1" s="1"/>
  <c r="D617" i="1"/>
  <c r="F617" i="1"/>
  <c r="F607" i="1" s="1"/>
  <c r="G617" i="1"/>
  <c r="BX617" i="1"/>
  <c r="CG617" i="1" s="1"/>
  <c r="CK617" i="1"/>
  <c r="CK607" i="1" s="1"/>
  <c r="CL617" i="1"/>
  <c r="BC617" i="1" s="1"/>
  <c r="BC607" i="1" s="1"/>
  <c r="CM617" i="1"/>
  <c r="CM607" i="1" s="1"/>
  <c r="D647" i="1"/>
  <c r="E649" i="1"/>
  <c r="Z649" i="1"/>
  <c r="AA649" i="1"/>
  <c r="AM649" i="1"/>
  <c r="AN649" i="1"/>
  <c r="BE649" i="1"/>
  <c r="BF649" i="1"/>
  <c r="BG649" i="1"/>
  <c r="BH649" i="1"/>
  <c r="BI649" i="1"/>
  <c r="BJ649" i="1"/>
  <c r="BK649" i="1"/>
  <c r="BL649" i="1"/>
  <c r="BM649" i="1"/>
  <c r="BN649" i="1"/>
  <c r="BO649" i="1"/>
  <c r="BP649" i="1"/>
  <c r="BQ649" i="1"/>
  <c r="BR649" i="1"/>
  <c r="BS649" i="1"/>
  <c r="BT649" i="1"/>
  <c r="BU649" i="1"/>
  <c r="BV649" i="1"/>
  <c r="BW649" i="1"/>
  <c r="CM649" i="1"/>
  <c r="CN649" i="1"/>
  <c r="CO649" i="1"/>
  <c r="CP649" i="1"/>
  <c r="CQ649" i="1"/>
  <c r="CR649" i="1"/>
  <c r="CS649" i="1"/>
  <c r="CT649" i="1"/>
  <c r="CU649" i="1"/>
  <c r="CV649" i="1"/>
  <c r="CW649" i="1"/>
  <c r="CX649" i="1"/>
  <c r="CY649" i="1"/>
  <c r="CZ649" i="1"/>
  <c r="DA649" i="1"/>
  <c r="DB649" i="1"/>
  <c r="DC649" i="1"/>
  <c r="DD649" i="1"/>
  <c r="DE649" i="1"/>
  <c r="DF649" i="1"/>
  <c r="DG649" i="1"/>
  <c r="DH649" i="1"/>
  <c r="DI649" i="1"/>
  <c r="DJ649" i="1"/>
  <c r="DK649" i="1"/>
  <c r="DL649" i="1"/>
  <c r="DM649" i="1"/>
  <c r="DN649" i="1"/>
  <c r="DO649" i="1"/>
  <c r="DP649" i="1"/>
  <c r="DQ649" i="1"/>
  <c r="DR649" i="1"/>
  <c r="DS649" i="1"/>
  <c r="DT649" i="1"/>
  <c r="DU649" i="1"/>
  <c r="DV649" i="1"/>
  <c r="DW649" i="1"/>
  <c r="DX649" i="1"/>
  <c r="DY649" i="1"/>
  <c r="DZ649" i="1"/>
  <c r="EA649" i="1"/>
  <c r="EB649" i="1"/>
  <c r="EC649" i="1"/>
  <c r="ED649" i="1"/>
  <c r="EE649" i="1"/>
  <c r="EF649" i="1"/>
  <c r="EG649" i="1"/>
  <c r="EH649" i="1"/>
  <c r="EI649" i="1"/>
  <c r="EJ649" i="1"/>
  <c r="EK649" i="1"/>
  <c r="EL649" i="1"/>
  <c r="EM649" i="1"/>
  <c r="EN649" i="1"/>
  <c r="EO649" i="1"/>
  <c r="EP649" i="1"/>
  <c r="EQ649" i="1"/>
  <c r="ER649" i="1"/>
  <c r="ES649" i="1"/>
  <c r="ET649" i="1"/>
  <c r="EU649" i="1"/>
  <c r="EV649" i="1"/>
  <c r="EW649" i="1"/>
  <c r="EX649" i="1"/>
  <c r="EY649" i="1"/>
  <c r="EZ649" i="1"/>
  <c r="FA649" i="1"/>
  <c r="FB649" i="1"/>
  <c r="FC649" i="1"/>
  <c r="FD649" i="1"/>
  <c r="FE649" i="1"/>
  <c r="FF649" i="1"/>
  <c r="FG649" i="1"/>
  <c r="FH649" i="1"/>
  <c r="FI649" i="1"/>
  <c r="FJ649" i="1"/>
  <c r="FK649" i="1"/>
  <c r="FL649" i="1"/>
  <c r="FM649" i="1"/>
  <c r="FN649" i="1"/>
  <c r="FO649" i="1"/>
  <c r="FP649" i="1"/>
  <c r="FQ649" i="1"/>
  <c r="FR649" i="1"/>
  <c r="FS649" i="1"/>
  <c r="FT649" i="1"/>
  <c r="FU649" i="1"/>
  <c r="FV649" i="1"/>
  <c r="FW649" i="1"/>
  <c r="FX649" i="1"/>
  <c r="FY649" i="1"/>
  <c r="FZ649" i="1"/>
  <c r="GA649" i="1"/>
  <c r="GB649" i="1"/>
  <c r="GC649" i="1"/>
  <c r="GD649" i="1"/>
  <c r="GE649" i="1"/>
  <c r="GF649" i="1"/>
  <c r="GG649" i="1"/>
  <c r="GH649" i="1"/>
  <c r="GI649" i="1"/>
  <c r="GJ649" i="1"/>
  <c r="GK649" i="1"/>
  <c r="GL649" i="1"/>
  <c r="GM649" i="1"/>
  <c r="GN649" i="1"/>
  <c r="GO649" i="1"/>
  <c r="GP649" i="1"/>
  <c r="GQ649" i="1"/>
  <c r="GR649" i="1"/>
  <c r="GS649" i="1"/>
  <c r="GT649" i="1"/>
  <c r="GU649" i="1"/>
  <c r="GV649" i="1"/>
  <c r="GW649" i="1"/>
  <c r="GX649" i="1"/>
  <c r="D651" i="1"/>
  <c r="I651" i="1"/>
  <c r="K651" i="1"/>
  <c r="AC651" i="1"/>
  <c r="AE651" i="1"/>
  <c r="AF651" i="1"/>
  <c r="AG651" i="1"/>
  <c r="CU651" i="1" s="1"/>
  <c r="T651" i="1" s="1"/>
  <c r="AH651" i="1"/>
  <c r="CV651" i="1" s="1"/>
  <c r="U651" i="1" s="1"/>
  <c r="AI651" i="1"/>
  <c r="CW651" i="1" s="1"/>
  <c r="V651" i="1" s="1"/>
  <c r="AJ651" i="1"/>
  <c r="CT651" i="1"/>
  <c r="S651" i="1" s="1"/>
  <c r="CX651" i="1"/>
  <c r="W651" i="1" s="1"/>
  <c r="FR651" i="1"/>
  <c r="GL651" i="1"/>
  <c r="GN651" i="1"/>
  <c r="GO651" i="1"/>
  <c r="GV651" i="1"/>
  <c r="HC651" i="1" s="1"/>
  <c r="GX651" i="1" s="1"/>
  <c r="D652" i="1"/>
  <c r="I652" i="1"/>
  <c r="GX652" i="1" s="1"/>
  <c r="K652" i="1"/>
  <c r="AC652" i="1"/>
  <c r="CQ652" i="1" s="1"/>
  <c r="P652" i="1" s="1"/>
  <c r="AE652" i="1"/>
  <c r="CR652" i="1" s="1"/>
  <c r="AF652" i="1"/>
  <c r="CT652" i="1" s="1"/>
  <c r="AG652" i="1"/>
  <c r="CU652" i="1" s="1"/>
  <c r="AH652" i="1"/>
  <c r="CV652" i="1" s="1"/>
  <c r="AI652" i="1"/>
  <c r="CW652" i="1" s="1"/>
  <c r="AJ652" i="1"/>
  <c r="CX652" i="1"/>
  <c r="FR652" i="1"/>
  <c r="GL652" i="1"/>
  <c r="GN652" i="1"/>
  <c r="GO652" i="1"/>
  <c r="GV652" i="1"/>
  <c r="HC652" i="1"/>
  <c r="D653" i="1"/>
  <c r="I653" i="1"/>
  <c r="K653" i="1"/>
  <c r="AC653" i="1"/>
  <c r="CQ653" i="1" s="1"/>
  <c r="P653" i="1" s="1"/>
  <c r="AE653" i="1"/>
  <c r="AF653" i="1"/>
  <c r="AG653" i="1"/>
  <c r="CU653" i="1" s="1"/>
  <c r="T653" i="1" s="1"/>
  <c r="AH653" i="1"/>
  <c r="CV653" i="1" s="1"/>
  <c r="U653" i="1" s="1"/>
  <c r="AI653" i="1"/>
  <c r="CW653" i="1" s="1"/>
  <c r="V653" i="1" s="1"/>
  <c r="AJ653" i="1"/>
  <c r="CX653" i="1" s="1"/>
  <c r="FR653" i="1"/>
  <c r="GL653" i="1"/>
  <c r="GN653" i="1"/>
  <c r="GO653" i="1"/>
  <c r="GV653" i="1"/>
  <c r="HC653" i="1"/>
  <c r="D654" i="1"/>
  <c r="I654" i="1"/>
  <c r="K654" i="1"/>
  <c r="AC654" i="1"/>
  <c r="AE654" i="1"/>
  <c r="AD654" i="1" s="1"/>
  <c r="AF654" i="1"/>
  <c r="CT654" i="1" s="1"/>
  <c r="S654" i="1" s="1"/>
  <c r="AG654" i="1"/>
  <c r="CU654" i="1" s="1"/>
  <c r="T654" i="1" s="1"/>
  <c r="AH654" i="1"/>
  <c r="CV654" i="1" s="1"/>
  <c r="U654" i="1" s="1"/>
  <c r="AI654" i="1"/>
  <c r="CW654" i="1" s="1"/>
  <c r="V654" i="1" s="1"/>
  <c r="AJ654" i="1"/>
  <c r="CX654" i="1" s="1"/>
  <c r="W654" i="1" s="1"/>
  <c r="CQ654" i="1"/>
  <c r="P654" i="1" s="1"/>
  <c r="CR654" i="1"/>
  <c r="Q654" i="1" s="1"/>
  <c r="CS654" i="1"/>
  <c r="R654" i="1" s="1"/>
  <c r="GK654" i="1" s="1"/>
  <c r="FR654" i="1"/>
  <c r="GL654" i="1"/>
  <c r="GN654" i="1"/>
  <c r="GO654" i="1"/>
  <c r="GV654" i="1"/>
  <c r="HC654" i="1"/>
  <c r="D655" i="1"/>
  <c r="I655" i="1"/>
  <c r="K655" i="1"/>
  <c r="AC655" i="1"/>
  <c r="AE655" i="1"/>
  <c r="AF655" i="1"/>
  <c r="AG655" i="1"/>
  <c r="AH655" i="1"/>
  <c r="AI655" i="1"/>
  <c r="CW655" i="1" s="1"/>
  <c r="V655" i="1" s="1"/>
  <c r="AJ655" i="1"/>
  <c r="CX655" i="1" s="1"/>
  <c r="W655" i="1" s="1"/>
  <c r="CQ655" i="1"/>
  <c r="P655" i="1" s="1"/>
  <c r="CR655" i="1"/>
  <c r="Q655" i="1" s="1"/>
  <c r="CS655" i="1"/>
  <c r="CT655" i="1"/>
  <c r="S655" i="1" s="1"/>
  <c r="CU655" i="1"/>
  <c r="T655" i="1" s="1"/>
  <c r="CV655" i="1"/>
  <c r="U655" i="1" s="1"/>
  <c r="FR655" i="1"/>
  <c r="GL655" i="1"/>
  <c r="GN655" i="1"/>
  <c r="GO655" i="1"/>
  <c r="GV655" i="1"/>
  <c r="HC655" i="1" s="1"/>
  <c r="GX655" i="1"/>
  <c r="D656" i="1"/>
  <c r="I656" i="1"/>
  <c r="GX656" i="1" s="1"/>
  <c r="K656" i="1"/>
  <c r="AC656" i="1"/>
  <c r="CQ656" i="1" s="1"/>
  <c r="AE656" i="1"/>
  <c r="CR656" i="1" s="1"/>
  <c r="AF656" i="1"/>
  <c r="CT656" i="1" s="1"/>
  <c r="AG656" i="1"/>
  <c r="AH656" i="1"/>
  <c r="AI656" i="1"/>
  <c r="AJ656" i="1"/>
  <c r="CS656" i="1"/>
  <c r="CU656" i="1"/>
  <c r="CV656" i="1"/>
  <c r="U656" i="1" s="1"/>
  <c r="CW656" i="1"/>
  <c r="CX656" i="1"/>
  <c r="FR656" i="1"/>
  <c r="GL656" i="1"/>
  <c r="GN656" i="1"/>
  <c r="GO656" i="1"/>
  <c r="GV656" i="1"/>
  <c r="HC656" i="1"/>
  <c r="D657" i="1"/>
  <c r="I657" i="1"/>
  <c r="K657" i="1"/>
  <c r="AC657" i="1"/>
  <c r="CQ657" i="1" s="1"/>
  <c r="P657" i="1" s="1"/>
  <c r="AE657" i="1"/>
  <c r="AF657" i="1"/>
  <c r="AG657" i="1"/>
  <c r="CU657" i="1" s="1"/>
  <c r="AH657" i="1"/>
  <c r="CV657" i="1" s="1"/>
  <c r="AI657" i="1"/>
  <c r="AJ657" i="1"/>
  <c r="CX657" i="1" s="1"/>
  <c r="CW657" i="1"/>
  <c r="FR657" i="1"/>
  <c r="GL657" i="1"/>
  <c r="GN657" i="1"/>
  <c r="GO657" i="1"/>
  <c r="GV657" i="1"/>
  <c r="HC657" i="1"/>
  <c r="D658" i="1"/>
  <c r="I658" i="1"/>
  <c r="K658" i="1"/>
  <c r="AC658" i="1"/>
  <c r="AE658" i="1"/>
  <c r="AD658" i="1" s="1"/>
  <c r="AF658" i="1"/>
  <c r="CT658" i="1" s="1"/>
  <c r="S658" i="1" s="1"/>
  <c r="AG658" i="1"/>
  <c r="CU658" i="1" s="1"/>
  <c r="T658" i="1" s="1"/>
  <c r="AH658" i="1"/>
  <c r="CV658" i="1" s="1"/>
  <c r="U658" i="1" s="1"/>
  <c r="AI658" i="1"/>
  <c r="CW658" i="1" s="1"/>
  <c r="V658" i="1" s="1"/>
  <c r="AJ658" i="1"/>
  <c r="CX658" i="1" s="1"/>
  <c r="W658" i="1" s="1"/>
  <c r="CQ658" i="1"/>
  <c r="P658" i="1" s="1"/>
  <c r="CR658" i="1"/>
  <c r="Q658" i="1" s="1"/>
  <c r="CS658" i="1"/>
  <c r="R658" i="1" s="1"/>
  <c r="GK658" i="1" s="1"/>
  <c r="FR658" i="1"/>
  <c r="GL658" i="1"/>
  <c r="GN658" i="1"/>
  <c r="GO658" i="1"/>
  <c r="GV658" i="1"/>
  <c r="HC658" i="1" s="1"/>
  <c r="D659" i="1"/>
  <c r="I659" i="1"/>
  <c r="K659" i="1"/>
  <c r="AC659" i="1"/>
  <c r="AE659" i="1"/>
  <c r="AF659" i="1"/>
  <c r="AG659" i="1"/>
  <c r="AH659" i="1"/>
  <c r="AI659" i="1"/>
  <c r="AJ659" i="1"/>
  <c r="CX659" i="1" s="1"/>
  <c r="W659" i="1" s="1"/>
  <c r="CR659" i="1"/>
  <c r="Q659" i="1" s="1"/>
  <c r="CS659" i="1"/>
  <c r="CT659" i="1"/>
  <c r="S659" i="1" s="1"/>
  <c r="CU659" i="1"/>
  <c r="T659" i="1" s="1"/>
  <c r="CV659" i="1"/>
  <c r="U659" i="1" s="1"/>
  <c r="CW659" i="1"/>
  <c r="V659" i="1" s="1"/>
  <c r="FR659" i="1"/>
  <c r="GL659" i="1"/>
  <c r="GN659" i="1"/>
  <c r="GO659" i="1"/>
  <c r="GV659" i="1"/>
  <c r="HC659" i="1" s="1"/>
  <c r="D660" i="1"/>
  <c r="I660" i="1"/>
  <c r="GX660" i="1" s="1"/>
  <c r="K660" i="1"/>
  <c r="AC660" i="1"/>
  <c r="CQ660" i="1" s="1"/>
  <c r="AE660" i="1"/>
  <c r="CR660" i="1" s="1"/>
  <c r="AF660" i="1"/>
  <c r="CT660" i="1" s="1"/>
  <c r="S660" i="1" s="1"/>
  <c r="AG660" i="1"/>
  <c r="CU660" i="1" s="1"/>
  <c r="T660" i="1" s="1"/>
  <c r="AH660" i="1"/>
  <c r="AI660" i="1"/>
  <c r="AJ660" i="1"/>
  <c r="CV660" i="1"/>
  <c r="U660" i="1" s="1"/>
  <c r="CW660" i="1"/>
  <c r="V660" i="1" s="1"/>
  <c r="CX660" i="1"/>
  <c r="W660" i="1" s="1"/>
  <c r="FR660" i="1"/>
  <c r="GL660" i="1"/>
  <c r="GN660" i="1"/>
  <c r="GO660" i="1"/>
  <c r="GV660" i="1"/>
  <c r="HC660" i="1"/>
  <c r="D661" i="1"/>
  <c r="I661" i="1"/>
  <c r="K661" i="1"/>
  <c r="AC661" i="1"/>
  <c r="CQ661" i="1" s="1"/>
  <c r="P661" i="1" s="1"/>
  <c r="AE661" i="1"/>
  <c r="AF661" i="1"/>
  <c r="AG661" i="1"/>
  <c r="CU661" i="1" s="1"/>
  <c r="AH661" i="1"/>
  <c r="CV661" i="1" s="1"/>
  <c r="AI661" i="1"/>
  <c r="CW661" i="1" s="1"/>
  <c r="V661" i="1" s="1"/>
  <c r="AJ661" i="1"/>
  <c r="CX661" i="1"/>
  <c r="W661" i="1" s="1"/>
  <c r="FR661" i="1"/>
  <c r="GL661" i="1"/>
  <c r="GN661" i="1"/>
  <c r="GO661" i="1"/>
  <c r="GV661" i="1"/>
  <c r="HC661" i="1" s="1"/>
  <c r="D662" i="1"/>
  <c r="I662" i="1"/>
  <c r="K662" i="1"/>
  <c r="W662" i="1"/>
  <c r="AC662" i="1"/>
  <c r="AE662" i="1"/>
  <c r="AF662" i="1"/>
  <c r="AG662" i="1"/>
  <c r="CU662" i="1" s="1"/>
  <c r="T662" i="1" s="1"/>
  <c r="AH662" i="1"/>
  <c r="CV662" i="1" s="1"/>
  <c r="U662" i="1" s="1"/>
  <c r="AI662" i="1"/>
  <c r="CW662" i="1" s="1"/>
  <c r="V662" i="1" s="1"/>
  <c r="AJ662" i="1"/>
  <c r="CX662" i="1" s="1"/>
  <c r="CT662" i="1"/>
  <c r="S662" i="1" s="1"/>
  <c r="FR662" i="1"/>
  <c r="GL662" i="1"/>
  <c r="GN662" i="1"/>
  <c r="GO662" i="1"/>
  <c r="GV662" i="1"/>
  <c r="HC662" i="1" s="1"/>
  <c r="D663" i="1"/>
  <c r="I663" i="1"/>
  <c r="K663" i="1"/>
  <c r="AC663" i="1"/>
  <c r="CQ663" i="1" s="1"/>
  <c r="AE663" i="1"/>
  <c r="AF663" i="1"/>
  <c r="CT663" i="1" s="1"/>
  <c r="S663" i="1" s="1"/>
  <c r="AG663" i="1"/>
  <c r="CU663" i="1" s="1"/>
  <c r="T663" i="1" s="1"/>
  <c r="AH663" i="1"/>
  <c r="AI663" i="1"/>
  <c r="AJ663" i="1"/>
  <c r="CS663" i="1"/>
  <c r="R663" i="1" s="1"/>
  <c r="GK663" i="1" s="1"/>
  <c r="CV663" i="1"/>
  <c r="U663" i="1" s="1"/>
  <c r="CW663" i="1"/>
  <c r="V663" i="1" s="1"/>
  <c r="CX663" i="1"/>
  <c r="FR663" i="1"/>
  <c r="GL663" i="1"/>
  <c r="GN663" i="1"/>
  <c r="GO663" i="1"/>
  <c r="GV663" i="1"/>
  <c r="HC663" i="1"/>
  <c r="D664" i="1"/>
  <c r="I664" i="1"/>
  <c r="K664" i="1"/>
  <c r="W664" i="1"/>
  <c r="AC664" i="1"/>
  <c r="CQ664" i="1" s="1"/>
  <c r="AE664" i="1"/>
  <c r="AF664" i="1"/>
  <c r="AG664" i="1"/>
  <c r="AH664" i="1"/>
  <c r="AI664" i="1"/>
  <c r="CW664" i="1" s="1"/>
  <c r="V664" i="1" s="1"/>
  <c r="AJ664" i="1"/>
  <c r="CX664" i="1" s="1"/>
  <c r="CS664" i="1"/>
  <c r="CT664" i="1"/>
  <c r="S664" i="1" s="1"/>
  <c r="CU664" i="1"/>
  <c r="T664" i="1" s="1"/>
  <c r="CV664" i="1"/>
  <c r="U664" i="1" s="1"/>
  <c r="FR664" i="1"/>
  <c r="GL664" i="1"/>
  <c r="GN664" i="1"/>
  <c r="GO664" i="1"/>
  <c r="GV664" i="1"/>
  <c r="HC664" i="1"/>
  <c r="GX664" i="1" s="1"/>
  <c r="D665" i="1"/>
  <c r="I665" i="1"/>
  <c r="K665" i="1"/>
  <c r="AC665" i="1"/>
  <c r="CQ665" i="1" s="1"/>
  <c r="AE665" i="1"/>
  <c r="AF665" i="1"/>
  <c r="CT665" i="1" s="1"/>
  <c r="AG665" i="1"/>
  <c r="CU665" i="1" s="1"/>
  <c r="AH665" i="1"/>
  <c r="CV665" i="1" s="1"/>
  <c r="U665" i="1" s="1"/>
  <c r="AI665" i="1"/>
  <c r="CW665" i="1" s="1"/>
  <c r="V665" i="1" s="1"/>
  <c r="AJ665" i="1"/>
  <c r="CX665" i="1" s="1"/>
  <c r="FR665" i="1"/>
  <c r="GL665" i="1"/>
  <c r="GN665" i="1"/>
  <c r="GO665" i="1"/>
  <c r="GV665" i="1"/>
  <c r="HC665" i="1"/>
  <c r="C666" i="1"/>
  <c r="D666" i="1"/>
  <c r="I666" i="1"/>
  <c r="K666" i="1"/>
  <c r="AC666" i="1"/>
  <c r="AE666" i="1"/>
  <c r="AF666" i="1"/>
  <c r="AG666" i="1"/>
  <c r="CU666" i="1" s="1"/>
  <c r="T666" i="1" s="1"/>
  <c r="AH666" i="1"/>
  <c r="CV666" i="1" s="1"/>
  <c r="U666" i="1" s="1"/>
  <c r="AI666" i="1"/>
  <c r="CW666" i="1" s="1"/>
  <c r="V666" i="1" s="1"/>
  <c r="AJ666" i="1"/>
  <c r="CX666" i="1" s="1"/>
  <c r="W666" i="1" s="1"/>
  <c r="CQ666" i="1"/>
  <c r="P666" i="1" s="1"/>
  <c r="FR666" i="1"/>
  <c r="GL666" i="1"/>
  <c r="GN666" i="1"/>
  <c r="GO666" i="1"/>
  <c r="GV666" i="1"/>
  <c r="HC666" i="1" s="1"/>
  <c r="GX666" i="1"/>
  <c r="D667" i="1"/>
  <c r="I667" i="1"/>
  <c r="K667" i="1"/>
  <c r="AC667" i="1"/>
  <c r="AE667" i="1"/>
  <c r="AF667" i="1"/>
  <c r="AG667" i="1"/>
  <c r="AH667" i="1"/>
  <c r="CV667" i="1" s="1"/>
  <c r="AI667" i="1"/>
  <c r="CW667" i="1" s="1"/>
  <c r="AJ667" i="1"/>
  <c r="CX667" i="1" s="1"/>
  <c r="CQ667" i="1"/>
  <c r="CR667" i="1"/>
  <c r="CS667" i="1"/>
  <c r="CT667" i="1"/>
  <c r="CU667" i="1"/>
  <c r="FR667" i="1"/>
  <c r="GL667" i="1"/>
  <c r="GN667" i="1"/>
  <c r="GO667" i="1"/>
  <c r="GV667" i="1"/>
  <c r="HC667" i="1" s="1"/>
  <c r="D668" i="1"/>
  <c r="I668" i="1"/>
  <c r="K668" i="1"/>
  <c r="W668" i="1"/>
  <c r="AC668" i="1"/>
  <c r="AE668" i="1"/>
  <c r="AF668" i="1"/>
  <c r="AG668" i="1"/>
  <c r="CU668" i="1" s="1"/>
  <c r="T668" i="1" s="1"/>
  <c r="AH668" i="1"/>
  <c r="CV668" i="1" s="1"/>
  <c r="U668" i="1" s="1"/>
  <c r="AI668" i="1"/>
  <c r="AJ668" i="1"/>
  <c r="CX668" i="1" s="1"/>
  <c r="CQ668" i="1"/>
  <c r="P668" i="1" s="1"/>
  <c r="CR668" i="1"/>
  <c r="Q668" i="1" s="1"/>
  <c r="CS668" i="1"/>
  <c r="CW668" i="1"/>
  <c r="V668" i="1" s="1"/>
  <c r="FR668" i="1"/>
  <c r="GL668" i="1"/>
  <c r="GN668" i="1"/>
  <c r="GO668" i="1"/>
  <c r="GV668" i="1"/>
  <c r="HC668" i="1"/>
  <c r="GX668" i="1" s="1"/>
  <c r="C669" i="1"/>
  <c r="D669" i="1"/>
  <c r="I669" i="1"/>
  <c r="K669" i="1"/>
  <c r="AC669" i="1"/>
  <c r="CQ669" i="1" s="1"/>
  <c r="P669" i="1" s="1"/>
  <c r="AE669" i="1"/>
  <c r="AF669" i="1"/>
  <c r="AG669" i="1"/>
  <c r="CU669" i="1" s="1"/>
  <c r="AH669" i="1"/>
  <c r="CV669" i="1" s="1"/>
  <c r="AI669" i="1"/>
  <c r="CW669" i="1" s="1"/>
  <c r="AJ669" i="1"/>
  <c r="CX669" i="1"/>
  <c r="FR669" i="1"/>
  <c r="GL669" i="1"/>
  <c r="GN669" i="1"/>
  <c r="GO669" i="1"/>
  <c r="GV669" i="1"/>
  <c r="HC669" i="1" s="1"/>
  <c r="B671" i="1"/>
  <c r="B649" i="1" s="1"/>
  <c r="C671" i="1"/>
  <c r="C649" i="1" s="1"/>
  <c r="D671" i="1"/>
  <c r="D649" i="1" s="1"/>
  <c r="F671" i="1"/>
  <c r="F649" i="1" s="1"/>
  <c r="G671" i="1"/>
  <c r="BB671" i="1"/>
  <c r="BB649" i="1" s="1"/>
  <c r="BC671" i="1"/>
  <c r="F687" i="1" s="1"/>
  <c r="BX671" i="1"/>
  <c r="CC671" i="1"/>
  <c r="CC649" i="1" s="1"/>
  <c r="CK671" i="1"/>
  <c r="CK649" i="1" s="1"/>
  <c r="CL671" i="1"/>
  <c r="CL649" i="1" s="1"/>
  <c r="CM671" i="1"/>
  <c r="BD671" i="1" s="1"/>
  <c r="BD649" i="1" s="1"/>
  <c r="B701" i="1"/>
  <c r="B486" i="1" s="1"/>
  <c r="C701" i="1"/>
  <c r="C486" i="1" s="1"/>
  <c r="D701" i="1"/>
  <c r="D486" i="1" s="1"/>
  <c r="F701" i="1"/>
  <c r="F486" i="1" s="1"/>
  <c r="G701" i="1"/>
  <c r="B731" i="1"/>
  <c r="B22" i="1" s="1"/>
  <c r="C731" i="1"/>
  <c r="C22" i="1" s="1"/>
  <c r="D731" i="1"/>
  <c r="D22" i="1" s="1"/>
  <c r="F731" i="1"/>
  <c r="F22" i="1" s="1"/>
  <c r="G731" i="1"/>
  <c r="B761" i="1"/>
  <c r="B18" i="1" s="1"/>
  <c r="C761" i="1"/>
  <c r="C18" i="1" s="1"/>
  <c r="D761" i="1"/>
  <c r="D18" i="1" s="1"/>
  <c r="F761" i="1"/>
  <c r="F18" i="1" s="1"/>
  <c r="G761" i="1"/>
  <c r="G18" i="1" s="1"/>
  <c r="F12" i="6"/>
  <c r="G12" i="6"/>
  <c r="CY12" i="6"/>
  <c r="CZ514" i="1" l="1"/>
  <c r="Y514" i="1" s="1"/>
  <c r="CY514" i="1"/>
  <c r="X514" i="1" s="1"/>
  <c r="K182" i="8"/>
  <c r="J176" i="7"/>
  <c r="K492" i="8"/>
  <c r="J486" i="7"/>
  <c r="K389" i="7"/>
  <c r="L395" i="8"/>
  <c r="K481" i="7"/>
  <c r="L487" i="8"/>
  <c r="J363" i="7"/>
  <c r="K369" i="8"/>
  <c r="F212" i="1"/>
  <c r="S193" i="1"/>
  <c r="CF71" i="1"/>
  <c r="AW78" i="1"/>
  <c r="F84" i="1" s="1"/>
  <c r="AB613" i="1"/>
  <c r="K240" i="7"/>
  <c r="L246" i="8"/>
  <c r="R520" i="1"/>
  <c r="GK520" i="1" s="1"/>
  <c r="V299" i="7"/>
  <c r="V305" i="8"/>
  <c r="CZ573" i="1"/>
  <c r="Y573" i="1" s="1"/>
  <c r="J400" i="7"/>
  <c r="K406" i="8"/>
  <c r="CY573" i="1"/>
  <c r="X573" i="1" s="1"/>
  <c r="J351" i="7"/>
  <c r="K357" i="8"/>
  <c r="R334" i="7"/>
  <c r="J337" i="7" s="1"/>
  <c r="R340" i="8"/>
  <c r="K343" i="8" s="1"/>
  <c r="AS124" i="1"/>
  <c r="F141" i="1" s="1"/>
  <c r="CB110" i="1"/>
  <c r="R655" i="1"/>
  <c r="GK655" i="1" s="1"/>
  <c r="V475" i="7"/>
  <c r="V481" i="8"/>
  <c r="CQ507" i="1"/>
  <c r="P507" i="1" s="1"/>
  <c r="CP507" i="1" s="1"/>
  <c r="O507" i="1" s="1"/>
  <c r="AB507" i="1"/>
  <c r="AB417" i="1"/>
  <c r="R668" i="1"/>
  <c r="GK668" i="1" s="1"/>
  <c r="V538" i="7"/>
  <c r="V544" i="8"/>
  <c r="Q667" i="1"/>
  <c r="P665" i="1"/>
  <c r="CB671" i="1"/>
  <c r="U489" i="8"/>
  <c r="U483" i="7"/>
  <c r="AD655" i="1"/>
  <c r="U475" i="7"/>
  <c r="U481" i="8"/>
  <c r="L403" i="8"/>
  <c r="K397" i="7"/>
  <c r="S181" i="7"/>
  <c r="S187" i="8"/>
  <c r="Q187" i="8"/>
  <c r="Q181" i="7"/>
  <c r="CT419" i="1"/>
  <c r="S419" i="1" s="1"/>
  <c r="L185" i="8"/>
  <c r="K179" i="7"/>
  <c r="V411" i="1"/>
  <c r="P410" i="1"/>
  <c r="CP410" i="1" s="1"/>
  <c r="O410" i="1" s="1"/>
  <c r="GM410" i="1" s="1"/>
  <c r="GP410" i="1" s="1"/>
  <c r="AG265" i="1"/>
  <c r="BB233" i="1"/>
  <c r="CJ193" i="1"/>
  <c r="BA197" i="1"/>
  <c r="CT121" i="1"/>
  <c r="S121" i="1" s="1"/>
  <c r="S110" i="7"/>
  <c r="Q110" i="7"/>
  <c r="S116" i="8"/>
  <c r="Q116" i="8"/>
  <c r="C531" i="7"/>
  <c r="D537" i="8"/>
  <c r="E530" i="7"/>
  <c r="F536" i="8"/>
  <c r="U499" i="7"/>
  <c r="U505" i="8"/>
  <c r="AD661" i="1"/>
  <c r="AB661" i="1" s="1"/>
  <c r="CR609" i="1"/>
  <c r="Q609" i="1" s="1"/>
  <c r="AD617" i="1" s="1"/>
  <c r="U414" i="7"/>
  <c r="U420" i="8"/>
  <c r="AD609" i="1"/>
  <c r="AB609" i="1" s="1"/>
  <c r="K408" i="8"/>
  <c r="J402" i="7"/>
  <c r="CY529" i="1"/>
  <c r="X529" i="1" s="1"/>
  <c r="CZ529" i="1"/>
  <c r="Y529" i="1" s="1"/>
  <c r="L317" i="8"/>
  <c r="K311" i="7"/>
  <c r="K290" i="7"/>
  <c r="L296" i="8"/>
  <c r="F284" i="8"/>
  <c r="C279" i="7"/>
  <c r="E278" i="7"/>
  <c r="D285" i="8"/>
  <c r="AO671" i="1"/>
  <c r="BX649" i="1"/>
  <c r="CY664" i="1"/>
  <c r="X664" i="1" s="1"/>
  <c r="K523" i="8"/>
  <c r="J517" i="7"/>
  <c r="J226" i="7"/>
  <c r="K232" i="8"/>
  <c r="CE78" i="1"/>
  <c r="AV78" i="1" s="1"/>
  <c r="AO78" i="1"/>
  <c r="CG78" i="1"/>
  <c r="CG71" i="1" s="1"/>
  <c r="DG132" i="3"/>
  <c r="DH132" i="3"/>
  <c r="DI132" i="3"/>
  <c r="DF132" i="3"/>
  <c r="DJ132" i="3" s="1"/>
  <c r="DF27" i="3"/>
  <c r="DJ27" i="3" s="1"/>
  <c r="DH27" i="3"/>
  <c r="L261" i="8"/>
  <c r="K255" i="7"/>
  <c r="K235" i="8"/>
  <c r="J229" i="7"/>
  <c r="CV42" i="3"/>
  <c r="CX42" i="3"/>
  <c r="GX667" i="1"/>
  <c r="CT512" i="1"/>
  <c r="S512" i="1" s="1"/>
  <c r="CY512" i="1" s="1"/>
  <c r="X512" i="1" s="1"/>
  <c r="Q271" i="8"/>
  <c r="S265" i="7"/>
  <c r="S271" i="8"/>
  <c r="Q265" i="7"/>
  <c r="J251" i="7"/>
  <c r="K257" i="8"/>
  <c r="U467" i="7"/>
  <c r="U473" i="8"/>
  <c r="U265" i="7"/>
  <c r="U271" i="8"/>
  <c r="CR512" i="1"/>
  <c r="Q512" i="1" s="1"/>
  <c r="CS512" i="1"/>
  <c r="K258" i="8"/>
  <c r="J252" i="7"/>
  <c r="J211" i="7"/>
  <c r="K217" i="8"/>
  <c r="J478" i="7"/>
  <c r="K484" i="8"/>
  <c r="Q382" i="8"/>
  <c r="S382" i="8"/>
  <c r="S376" i="7"/>
  <c r="Q376" i="7"/>
  <c r="CT569" i="1"/>
  <c r="S569" i="1" s="1"/>
  <c r="CZ569" i="1" s="1"/>
  <c r="Y569" i="1" s="1"/>
  <c r="W161" i="1"/>
  <c r="F185" i="1" s="1"/>
  <c r="AJ156" i="1"/>
  <c r="CY33" i="1"/>
  <c r="X33" i="1" s="1"/>
  <c r="CZ33" i="1"/>
  <c r="Y33" i="1" s="1"/>
  <c r="DI33" i="3"/>
  <c r="DF33" i="3"/>
  <c r="DJ33" i="3" s="1"/>
  <c r="BZ575" i="1"/>
  <c r="BZ565" i="1" s="1"/>
  <c r="AD569" i="1"/>
  <c r="AB569" i="1" s="1"/>
  <c r="U376" i="7"/>
  <c r="U382" i="8"/>
  <c r="CR569" i="1"/>
  <c r="Q569" i="1" s="1"/>
  <c r="CS569" i="1"/>
  <c r="F347" i="8"/>
  <c r="D348" i="8"/>
  <c r="E341" i="7"/>
  <c r="C342" i="7"/>
  <c r="GX530" i="1"/>
  <c r="K247" i="7"/>
  <c r="L253" i="8"/>
  <c r="CP503" i="1"/>
  <c r="O503" i="1" s="1"/>
  <c r="GM503" i="1" s="1"/>
  <c r="GP503" i="1" s="1"/>
  <c r="CR33" i="1"/>
  <c r="Q33" i="1" s="1"/>
  <c r="AD33" i="1"/>
  <c r="CS33" i="1"/>
  <c r="R33" i="1" s="1"/>
  <c r="GK33" i="1" s="1"/>
  <c r="DF44" i="3"/>
  <c r="DI44" i="3"/>
  <c r="DJ44" i="3" s="1"/>
  <c r="DG44" i="3"/>
  <c r="DH44" i="3"/>
  <c r="E467" i="7"/>
  <c r="D474" i="8"/>
  <c r="F473" i="8"/>
  <c r="C468" i="7"/>
  <c r="GK573" i="1"/>
  <c r="AD416" i="1"/>
  <c r="AB416" i="1" s="1"/>
  <c r="U180" i="8"/>
  <c r="U174" i="7"/>
  <c r="K59" i="7"/>
  <c r="L65" i="8"/>
  <c r="BD193" i="1"/>
  <c r="F222" i="1"/>
  <c r="DH62" i="3"/>
  <c r="DI62" i="3"/>
  <c r="DJ62" i="3" s="1"/>
  <c r="S667" i="1"/>
  <c r="CZ667" i="1" s="1"/>
  <c r="Y667" i="1" s="1"/>
  <c r="K499" i="8"/>
  <c r="J493" i="7"/>
  <c r="GX612" i="1"/>
  <c r="CJ617" i="1" s="1"/>
  <c r="D432" i="8"/>
  <c r="E425" i="7"/>
  <c r="C426" i="7"/>
  <c r="F431" i="8"/>
  <c r="CY572" i="1"/>
  <c r="X572" i="1" s="1"/>
  <c r="CZ422" i="1"/>
  <c r="Y422" i="1" s="1"/>
  <c r="CY422" i="1"/>
  <c r="X422" i="1" s="1"/>
  <c r="P119" i="1"/>
  <c r="C94" i="7"/>
  <c r="E93" i="7"/>
  <c r="F99" i="8"/>
  <c r="D100" i="8"/>
  <c r="S51" i="7"/>
  <c r="S57" i="8"/>
  <c r="Q57" i="8"/>
  <c r="Q51" i="7"/>
  <c r="CT36" i="1"/>
  <c r="S36" i="1" s="1"/>
  <c r="DG87" i="3"/>
  <c r="DI87" i="3"/>
  <c r="DJ87" i="3" s="1"/>
  <c r="L534" i="8"/>
  <c r="K528" i="7"/>
  <c r="Q481" i="8"/>
  <c r="S481" i="8"/>
  <c r="S475" i="7"/>
  <c r="Q475" i="7"/>
  <c r="GX609" i="1"/>
  <c r="K80" i="7"/>
  <c r="L86" i="8"/>
  <c r="BZ671" i="1"/>
  <c r="AB655" i="1"/>
  <c r="L360" i="8"/>
  <c r="K354" i="7"/>
  <c r="L332" i="8"/>
  <c r="K326" i="7"/>
  <c r="CR514" i="1"/>
  <c r="Q514" i="1" s="1"/>
  <c r="CS514" i="1"/>
  <c r="R514" i="1" s="1"/>
  <c r="GK514" i="1" s="1"/>
  <c r="Q267" i="1"/>
  <c r="AF265" i="1"/>
  <c r="F43" i="8"/>
  <c r="D44" i="8"/>
  <c r="C38" i="7"/>
  <c r="E37" i="7"/>
  <c r="CU1" i="3"/>
  <c r="W667" i="1"/>
  <c r="L471" i="8"/>
  <c r="K465" i="7"/>
  <c r="BD617" i="1"/>
  <c r="J362" i="7"/>
  <c r="K368" i="8"/>
  <c r="K321" i="8"/>
  <c r="J315" i="7"/>
  <c r="L303" i="8"/>
  <c r="K297" i="7"/>
  <c r="AD514" i="1"/>
  <c r="CP496" i="1"/>
  <c r="O496" i="1" s="1"/>
  <c r="J212" i="7"/>
  <c r="K218" i="8"/>
  <c r="CM229" i="1"/>
  <c r="CE197" i="1"/>
  <c r="CE193" i="1" s="1"/>
  <c r="D110" i="8"/>
  <c r="E103" i="7"/>
  <c r="F109" i="8"/>
  <c r="C104" i="7"/>
  <c r="R117" i="1"/>
  <c r="V77" i="8"/>
  <c r="K85" i="8" s="1"/>
  <c r="V71" i="7"/>
  <c r="J79" i="7" s="1"/>
  <c r="V667" i="1"/>
  <c r="GX663" i="1"/>
  <c r="AB658" i="1"/>
  <c r="AQ607" i="1"/>
  <c r="F627" i="1"/>
  <c r="T530" i="1"/>
  <c r="R527" i="1"/>
  <c r="GK527" i="1" s="1"/>
  <c r="V334" i="8"/>
  <c r="V328" i="7"/>
  <c r="CT525" i="1"/>
  <c r="S525" i="1" s="1"/>
  <c r="Q326" i="8"/>
  <c r="Q320" i="7"/>
  <c r="S326" i="8"/>
  <c r="S320" i="7"/>
  <c r="CT510" i="1"/>
  <c r="S510" i="1" s="1"/>
  <c r="S263" i="8"/>
  <c r="Q263" i="8"/>
  <c r="S257" i="7"/>
  <c r="Q257" i="7"/>
  <c r="K233" i="7"/>
  <c r="L239" i="8"/>
  <c r="AB496" i="1"/>
  <c r="W267" i="1"/>
  <c r="BD229" i="1"/>
  <c r="AU197" i="1"/>
  <c r="CD193" i="1"/>
  <c r="P197" i="1"/>
  <c r="U195" i="1"/>
  <c r="BD110" i="1"/>
  <c r="F149" i="1"/>
  <c r="K80" i="8"/>
  <c r="J74" i="7"/>
  <c r="AD37" i="1"/>
  <c r="AB37" i="1" s="1"/>
  <c r="CR37" i="1"/>
  <c r="Q37" i="1" s="1"/>
  <c r="CS37" i="1"/>
  <c r="R37" i="1" s="1"/>
  <c r="GK37" i="1" s="1"/>
  <c r="DI98" i="3"/>
  <c r="DJ98" i="3" s="1"/>
  <c r="DF98" i="3"/>
  <c r="DG98" i="3"/>
  <c r="DH98" i="3"/>
  <c r="CV74" i="3"/>
  <c r="CX74" i="3"/>
  <c r="DF74" i="3" s="1"/>
  <c r="U667" i="1"/>
  <c r="C484" i="7"/>
  <c r="F489" i="8"/>
  <c r="D490" i="8"/>
  <c r="E483" i="7"/>
  <c r="W652" i="1"/>
  <c r="S459" i="7"/>
  <c r="Q459" i="7"/>
  <c r="Q465" i="8"/>
  <c r="S465" i="8"/>
  <c r="V355" i="8"/>
  <c r="V349" i="7"/>
  <c r="R531" i="1"/>
  <c r="GK531" i="1" s="1"/>
  <c r="V347" i="8"/>
  <c r="V341" i="7"/>
  <c r="R530" i="1"/>
  <c r="GK530" i="1" s="1"/>
  <c r="K339" i="7"/>
  <c r="L345" i="8"/>
  <c r="CS525" i="1"/>
  <c r="U326" i="8"/>
  <c r="U320" i="7"/>
  <c r="U263" i="8"/>
  <c r="U257" i="7"/>
  <c r="CR510" i="1"/>
  <c r="Q510" i="1" s="1"/>
  <c r="CS510" i="1"/>
  <c r="R413" i="1"/>
  <c r="GK413" i="1" s="1"/>
  <c r="V173" i="8"/>
  <c r="V167" i="7"/>
  <c r="V267" i="1"/>
  <c r="S265" i="1"/>
  <c r="AT197" i="1"/>
  <c r="CC193" i="1"/>
  <c r="O197" i="1"/>
  <c r="O193" i="1" s="1"/>
  <c r="D117" i="8"/>
  <c r="E110" i="7"/>
  <c r="C111" i="7"/>
  <c r="F116" i="8"/>
  <c r="BB30" i="1"/>
  <c r="F52" i="1"/>
  <c r="GX33" i="1"/>
  <c r="DG127" i="3"/>
  <c r="DF127" i="3"/>
  <c r="DJ127" i="3" s="1"/>
  <c r="DH127" i="3"/>
  <c r="DI127" i="3"/>
  <c r="DF119" i="3"/>
  <c r="DJ119" i="3" s="1"/>
  <c r="DG119" i="3"/>
  <c r="DH119" i="3"/>
  <c r="DI119" i="3"/>
  <c r="DG22" i="3"/>
  <c r="F696" i="1"/>
  <c r="V669" i="1"/>
  <c r="L550" i="8"/>
  <c r="K544" i="7"/>
  <c r="S491" i="7"/>
  <c r="Q497" i="8"/>
  <c r="Q491" i="7"/>
  <c r="S497" i="8"/>
  <c r="Q530" i="1"/>
  <c r="J323" i="7"/>
  <c r="K329" i="8"/>
  <c r="P516" i="1"/>
  <c r="AD510" i="1"/>
  <c r="AB509" i="1"/>
  <c r="T424" i="1"/>
  <c r="F445" i="1" s="1"/>
  <c r="P265" i="1"/>
  <c r="AS197" i="1"/>
  <c r="F214" i="1" s="1"/>
  <c r="CB193" i="1"/>
  <c r="T118" i="1"/>
  <c r="W74" i="1"/>
  <c r="Q355" i="8"/>
  <c r="S355" i="8"/>
  <c r="S349" i="7"/>
  <c r="Q349" i="7"/>
  <c r="AP161" i="1"/>
  <c r="CH161" i="1"/>
  <c r="CI161" i="1"/>
  <c r="CT118" i="1"/>
  <c r="S118" i="1" s="1"/>
  <c r="S82" i="7"/>
  <c r="S88" i="8"/>
  <c r="Q88" i="8"/>
  <c r="Q82" i="7"/>
  <c r="BZ71" i="1"/>
  <c r="AQ78" i="1"/>
  <c r="L451" i="8"/>
  <c r="K445" i="7"/>
  <c r="K441" i="8"/>
  <c r="J435" i="7"/>
  <c r="J401" i="7"/>
  <c r="K407" i="8"/>
  <c r="K385" i="8"/>
  <c r="J379" i="7"/>
  <c r="CT568" i="1"/>
  <c r="S568" i="1" s="1"/>
  <c r="S374" i="8"/>
  <c r="Q368" i="7"/>
  <c r="Q374" i="8"/>
  <c r="S368" i="7"/>
  <c r="GX515" i="1"/>
  <c r="AI533" i="1"/>
  <c r="AB500" i="1"/>
  <c r="F293" i="1"/>
  <c r="Q229" i="1"/>
  <c r="F245" i="1"/>
  <c r="AP78" i="1"/>
  <c r="CI78" i="1"/>
  <c r="DI118" i="3"/>
  <c r="DF118" i="3"/>
  <c r="DJ118" i="3" s="1"/>
  <c r="DG118" i="3"/>
  <c r="DH118" i="3"/>
  <c r="DF76" i="3"/>
  <c r="DJ76" i="3" s="1"/>
  <c r="DH76" i="3"/>
  <c r="DI76" i="3"/>
  <c r="DG76" i="3"/>
  <c r="DH22" i="3"/>
  <c r="DI22" i="3"/>
  <c r="D553" i="8"/>
  <c r="F552" i="8"/>
  <c r="C547" i="7"/>
  <c r="E546" i="7"/>
  <c r="R664" i="1"/>
  <c r="GK664" i="1" s="1"/>
  <c r="V515" i="7"/>
  <c r="V521" i="8"/>
  <c r="L479" i="8"/>
  <c r="K473" i="7"/>
  <c r="U374" i="8"/>
  <c r="U368" i="7"/>
  <c r="G490" i="1"/>
  <c r="A363" i="8"/>
  <c r="A357" i="7"/>
  <c r="CQ529" i="1"/>
  <c r="P529" i="1" s="1"/>
  <c r="CP529" i="1" s="1"/>
  <c r="O529" i="1" s="1"/>
  <c r="GM529" i="1" s="1"/>
  <c r="GP529" i="1" s="1"/>
  <c r="R522" i="1"/>
  <c r="GK522" i="1" s="1"/>
  <c r="V307" i="7"/>
  <c r="V313" i="8"/>
  <c r="AD520" i="1"/>
  <c r="AB520" i="1" s="1"/>
  <c r="U305" i="8"/>
  <c r="U299" i="7"/>
  <c r="K249" i="8"/>
  <c r="J243" i="7"/>
  <c r="V241" i="8"/>
  <c r="V235" i="7"/>
  <c r="R504" i="1"/>
  <c r="GK504" i="1" s="1"/>
  <c r="V410" i="1"/>
  <c r="I411" i="1"/>
  <c r="R411" i="1" s="1"/>
  <c r="GK411" i="1" s="1"/>
  <c r="K411" i="1"/>
  <c r="J477" i="7"/>
  <c r="K483" i="8"/>
  <c r="D421" i="8"/>
  <c r="E414" i="7"/>
  <c r="F420" i="8"/>
  <c r="C415" i="7"/>
  <c r="CQ520" i="1"/>
  <c r="P520" i="1" s="1"/>
  <c r="R505" i="1"/>
  <c r="GK505" i="1" s="1"/>
  <c r="V248" i="8"/>
  <c r="V242" i="7"/>
  <c r="AD502" i="1"/>
  <c r="AB502" i="1" s="1"/>
  <c r="AQ342" i="1"/>
  <c r="BZ337" i="1"/>
  <c r="AT671" i="1"/>
  <c r="AT649" i="1" s="1"/>
  <c r="AD662" i="1"/>
  <c r="AB662" i="1" s="1"/>
  <c r="U507" i="7"/>
  <c r="U513" i="8"/>
  <c r="CT653" i="1"/>
  <c r="S653" i="1" s="1"/>
  <c r="Q473" i="8"/>
  <c r="S467" i="7"/>
  <c r="Q467" i="7"/>
  <c r="S473" i="8"/>
  <c r="L388" i="8"/>
  <c r="K382" i="7"/>
  <c r="F283" i="1"/>
  <c r="AL156" i="1"/>
  <c r="Y161" i="1"/>
  <c r="GX118" i="1"/>
  <c r="D89" i="8"/>
  <c r="F88" i="8"/>
  <c r="C83" i="7"/>
  <c r="E82" i="7"/>
  <c r="P118" i="1"/>
  <c r="CQ662" i="1"/>
  <c r="P662" i="1" s="1"/>
  <c r="CP570" i="1"/>
  <c r="O570" i="1" s="1"/>
  <c r="AK156" i="1"/>
  <c r="X161" i="1"/>
  <c r="X156" i="1" s="1"/>
  <c r="AT71" i="1"/>
  <c r="F96" i="1"/>
  <c r="DH39" i="3"/>
  <c r="DG39" i="3"/>
  <c r="J470" i="7"/>
  <c r="K476" i="8"/>
  <c r="K341" i="8"/>
  <c r="J335" i="7"/>
  <c r="CZ528" i="1"/>
  <c r="Y528" i="1" s="1"/>
  <c r="AD512" i="1"/>
  <c r="AB512" i="1" s="1"/>
  <c r="CR503" i="1"/>
  <c r="Q503" i="1" s="1"/>
  <c r="CS503" i="1"/>
  <c r="R503" i="1" s="1"/>
  <c r="GK503" i="1" s="1"/>
  <c r="BY156" i="1"/>
  <c r="L282" i="8"/>
  <c r="K276" i="7"/>
  <c r="CP506" i="1"/>
  <c r="O506" i="1" s="1"/>
  <c r="CT416" i="1"/>
  <c r="S416" i="1" s="1"/>
  <c r="S180" i="8"/>
  <c r="Q180" i="8"/>
  <c r="S174" i="7"/>
  <c r="Q174" i="7"/>
  <c r="BC271" i="1"/>
  <c r="CL265" i="1"/>
  <c r="AI156" i="1"/>
  <c r="V161" i="1"/>
  <c r="AD75" i="1"/>
  <c r="AB75" i="1" s="1"/>
  <c r="CR75" i="1"/>
  <c r="Q75" i="1" s="1"/>
  <c r="CS75" i="1"/>
  <c r="R75" i="1" s="1"/>
  <c r="GK75" i="1" s="1"/>
  <c r="CT34" i="1"/>
  <c r="S34" i="1" s="1"/>
  <c r="AF39" i="1" s="1"/>
  <c r="S43" i="8"/>
  <c r="S37" i="7"/>
  <c r="Q43" i="8"/>
  <c r="Q37" i="7"/>
  <c r="AD664" i="1"/>
  <c r="AB664" i="1" s="1"/>
  <c r="U521" i="8"/>
  <c r="U515" i="7"/>
  <c r="CR664" i="1"/>
  <c r="Q664" i="1" s="1"/>
  <c r="AD663" i="1"/>
  <c r="CR663" i="1"/>
  <c r="Q663" i="1" s="1"/>
  <c r="L503" i="8"/>
  <c r="K497" i="7"/>
  <c r="R286" i="7"/>
  <c r="J288" i="7" s="1"/>
  <c r="R292" i="8"/>
  <c r="K294" i="8" s="1"/>
  <c r="A167" i="8"/>
  <c r="A161" i="7"/>
  <c r="G333" i="1"/>
  <c r="CS35" i="1"/>
  <c r="U50" i="8"/>
  <c r="U44" i="7"/>
  <c r="CR35" i="1"/>
  <c r="Q35" i="1" s="1"/>
  <c r="CP35" i="1" s="1"/>
  <c r="O35" i="1" s="1"/>
  <c r="U43" i="8"/>
  <c r="U37" i="7"/>
  <c r="AB33" i="1"/>
  <c r="J442" i="7"/>
  <c r="K448" i="8"/>
  <c r="AD522" i="1"/>
  <c r="AB522" i="1" s="1"/>
  <c r="U307" i="7"/>
  <c r="U313" i="8"/>
  <c r="S277" i="8"/>
  <c r="Q277" i="8"/>
  <c r="S271" i="7"/>
  <c r="Q271" i="7"/>
  <c r="CT513" i="1"/>
  <c r="S513" i="1" s="1"/>
  <c r="AD415" i="1"/>
  <c r="AB415" i="1" s="1"/>
  <c r="S410" i="1"/>
  <c r="T161" i="1"/>
  <c r="AG156" i="1"/>
  <c r="CP112" i="1"/>
  <c r="O112" i="1" s="1"/>
  <c r="AD34" i="1"/>
  <c r="AB34" i="1" s="1"/>
  <c r="DF29" i="3"/>
  <c r="DJ29" i="3" s="1"/>
  <c r="DG29" i="3"/>
  <c r="CT615" i="1"/>
  <c r="S615" i="1" s="1"/>
  <c r="S453" i="8"/>
  <c r="Q453" i="8"/>
  <c r="Q447" i="7"/>
  <c r="S447" i="7"/>
  <c r="CT570" i="1"/>
  <c r="S570" i="1" s="1"/>
  <c r="S390" i="8"/>
  <c r="Q390" i="8"/>
  <c r="S384" i="7"/>
  <c r="Q384" i="7"/>
  <c r="K318" i="7"/>
  <c r="L324" i="8"/>
  <c r="CR513" i="1"/>
  <c r="Q513" i="1" s="1"/>
  <c r="U277" i="8"/>
  <c r="U271" i="7"/>
  <c r="CS513" i="1"/>
  <c r="L269" i="8"/>
  <c r="K263" i="7"/>
  <c r="S255" i="8"/>
  <c r="Q255" i="8"/>
  <c r="S249" i="7"/>
  <c r="Q249" i="7"/>
  <c r="S148" i="7"/>
  <c r="Q148" i="7"/>
  <c r="S154" i="8"/>
  <c r="Q154" i="8"/>
  <c r="CT120" i="1"/>
  <c r="S120" i="1" s="1"/>
  <c r="Q109" i="8"/>
  <c r="S109" i="8"/>
  <c r="S103" i="7"/>
  <c r="Q103" i="7"/>
  <c r="R667" i="1"/>
  <c r="GK667" i="1" s="1"/>
  <c r="V530" i="7"/>
  <c r="V536" i="8"/>
  <c r="R659" i="1"/>
  <c r="GK659" i="1" s="1"/>
  <c r="V497" i="8"/>
  <c r="V491" i="7"/>
  <c r="CT657" i="1"/>
  <c r="S657" i="1" s="1"/>
  <c r="S489" i="8"/>
  <c r="Q489" i="8"/>
  <c r="Q483" i="7"/>
  <c r="S483" i="7"/>
  <c r="K467" i="8"/>
  <c r="J461" i="7"/>
  <c r="U453" i="8"/>
  <c r="U447" i="7"/>
  <c r="V405" i="8"/>
  <c r="K412" i="8" s="1"/>
  <c r="V399" i="7"/>
  <c r="J406" i="7" s="1"/>
  <c r="AD513" i="1"/>
  <c r="AB513" i="1" s="1"/>
  <c r="U249" i="7"/>
  <c r="U255" i="8"/>
  <c r="AH265" i="1"/>
  <c r="CK193" i="1"/>
  <c r="BB197" i="1"/>
  <c r="U103" i="7"/>
  <c r="U109" i="8"/>
  <c r="CS120" i="1"/>
  <c r="AD36" i="1"/>
  <c r="U51" i="7"/>
  <c r="U57" i="8"/>
  <c r="CR36" i="1"/>
  <c r="Q36" i="1" s="1"/>
  <c r="CS36" i="1"/>
  <c r="P667" i="1"/>
  <c r="CT666" i="1"/>
  <c r="S666" i="1" s="1"/>
  <c r="Q523" i="7"/>
  <c r="S529" i="8"/>
  <c r="Q529" i="8"/>
  <c r="S523" i="7"/>
  <c r="U313" i="7"/>
  <c r="U319" i="8"/>
  <c r="U284" i="8"/>
  <c r="U278" i="7"/>
  <c r="CR515" i="1"/>
  <c r="Q515" i="1" s="1"/>
  <c r="CS515" i="1"/>
  <c r="U181" i="7"/>
  <c r="U187" i="8"/>
  <c r="V412" i="1"/>
  <c r="AD121" i="1"/>
  <c r="U110" i="7"/>
  <c r="U116" i="8"/>
  <c r="CS121" i="1"/>
  <c r="J73" i="7"/>
  <c r="K79" i="8"/>
  <c r="CY117" i="1"/>
  <c r="X117" i="1" s="1"/>
  <c r="CZ117" i="1"/>
  <c r="Y117" i="1" s="1"/>
  <c r="K547" i="8"/>
  <c r="J541" i="7"/>
  <c r="CR666" i="1"/>
  <c r="Q666" i="1" s="1"/>
  <c r="CP666" i="1" s="1"/>
  <c r="O666" i="1" s="1"/>
  <c r="U523" i="7"/>
  <c r="U529" i="8"/>
  <c r="CJ575" i="1"/>
  <c r="CJ565" i="1" s="1"/>
  <c r="U530" i="1"/>
  <c r="AD515" i="1"/>
  <c r="AB515" i="1" s="1"/>
  <c r="U669" i="1"/>
  <c r="K515" i="8"/>
  <c r="J509" i="7"/>
  <c r="AD659" i="1"/>
  <c r="U491" i="7"/>
  <c r="U497" i="8"/>
  <c r="V609" i="1"/>
  <c r="E391" i="7"/>
  <c r="D398" i="8"/>
  <c r="F397" i="8"/>
  <c r="C392" i="7"/>
  <c r="V571" i="1"/>
  <c r="L372" i="8"/>
  <c r="K366" i="7"/>
  <c r="P530" i="1"/>
  <c r="V340" i="8"/>
  <c r="V334" i="7"/>
  <c r="R528" i="1"/>
  <c r="GK528" i="1" s="1"/>
  <c r="CR520" i="1"/>
  <c r="Q520" i="1" s="1"/>
  <c r="T515" i="1"/>
  <c r="CS502" i="1"/>
  <c r="R502" i="1" s="1"/>
  <c r="GK502" i="1" s="1"/>
  <c r="C218" i="7"/>
  <c r="F223" i="8"/>
  <c r="E217" i="7"/>
  <c r="D224" i="8"/>
  <c r="G408" i="1"/>
  <c r="A201" i="7"/>
  <c r="A207" i="8"/>
  <c r="CR268" i="1"/>
  <c r="Q268" i="1" s="1"/>
  <c r="W118" i="1"/>
  <c r="AU78" i="1"/>
  <c r="CD71" i="1"/>
  <c r="GX34" i="1"/>
  <c r="DF28" i="3"/>
  <c r="DJ28" i="3" s="1"/>
  <c r="DG28" i="3"/>
  <c r="DH28" i="3"/>
  <c r="DI28" i="3"/>
  <c r="T669" i="1"/>
  <c r="Q538" i="7"/>
  <c r="S538" i="7"/>
  <c r="Q544" i="8"/>
  <c r="S544" i="8"/>
  <c r="CT668" i="1"/>
  <c r="S668" i="1" s="1"/>
  <c r="CS662" i="1"/>
  <c r="U652" i="1"/>
  <c r="CY420" i="1"/>
  <c r="X420" i="1" s="1"/>
  <c r="CZ420" i="1"/>
  <c r="Y420" i="1" s="1"/>
  <c r="AS342" i="1"/>
  <c r="V118" i="1"/>
  <c r="U74" i="1"/>
  <c r="G30" i="1"/>
  <c r="A68" i="8"/>
  <c r="A62" i="7"/>
  <c r="CT669" i="1"/>
  <c r="S669" i="1" s="1"/>
  <c r="S552" i="8"/>
  <c r="Q552" i="8"/>
  <c r="S546" i="7"/>
  <c r="Q546" i="7"/>
  <c r="AD668" i="1"/>
  <c r="AB668" i="1" s="1"/>
  <c r="U544" i="8"/>
  <c r="U538" i="7"/>
  <c r="CR662" i="1"/>
  <c r="Q662" i="1" s="1"/>
  <c r="CP662" i="1" s="1"/>
  <c r="O662" i="1" s="1"/>
  <c r="Q361" i="7"/>
  <c r="S367" i="8"/>
  <c r="Q367" i="8"/>
  <c r="S361" i="7"/>
  <c r="V530" i="1"/>
  <c r="K300" i="8"/>
  <c r="J294" i="7"/>
  <c r="CS420" i="1"/>
  <c r="R420" i="1" s="1"/>
  <c r="GK420" i="1" s="1"/>
  <c r="CR420" i="1"/>
  <c r="Q420" i="1" s="1"/>
  <c r="AD420" i="1"/>
  <c r="BY193" i="1"/>
  <c r="AP197" i="1"/>
  <c r="U118" i="1"/>
  <c r="AS78" i="1"/>
  <c r="AS71" i="1" s="1"/>
  <c r="CB71" i="1"/>
  <c r="G71" i="1"/>
  <c r="A73" i="8"/>
  <c r="A67" i="7"/>
  <c r="T74" i="1"/>
  <c r="CR669" i="1"/>
  <c r="Q669" i="1" s="1"/>
  <c r="CP669" i="1" s="1"/>
  <c r="O669" i="1" s="1"/>
  <c r="U546" i="7"/>
  <c r="U552" i="8"/>
  <c r="L527" i="8"/>
  <c r="K521" i="7"/>
  <c r="W663" i="1"/>
  <c r="C492" i="7"/>
  <c r="F497" i="8"/>
  <c r="D498" i="8"/>
  <c r="E491" i="7"/>
  <c r="L380" i="8"/>
  <c r="K374" i="7"/>
  <c r="U361" i="7"/>
  <c r="U367" i="8"/>
  <c r="BX490" i="1"/>
  <c r="AO533" i="1"/>
  <c r="K305" i="7"/>
  <c r="L311" i="8"/>
  <c r="GX497" i="1"/>
  <c r="CJ533" i="1" s="1"/>
  <c r="A158" i="7"/>
  <c r="A164" i="8"/>
  <c r="G337" i="1"/>
  <c r="AD267" i="1"/>
  <c r="AB267" i="1" s="1"/>
  <c r="S229" i="1"/>
  <c r="F248" i="1"/>
  <c r="AD229" i="1"/>
  <c r="AQ161" i="1"/>
  <c r="F171" i="1" s="1"/>
  <c r="CG161" i="1"/>
  <c r="AR78" i="1"/>
  <c r="CA71" i="1"/>
  <c r="T497" i="1"/>
  <c r="AG533" i="1" s="1"/>
  <c r="U148" i="7"/>
  <c r="U154" i="8"/>
  <c r="BA271" i="1"/>
  <c r="CJ265" i="1"/>
  <c r="CZ231" i="1"/>
  <c r="Y231" i="1" s="1"/>
  <c r="CY231" i="1"/>
  <c r="X231" i="1" s="1"/>
  <c r="AD156" i="1"/>
  <c r="Q161" i="1"/>
  <c r="CS118" i="1"/>
  <c r="U82" i="7"/>
  <c r="U88" i="8"/>
  <c r="GX37" i="1"/>
  <c r="DH125" i="3"/>
  <c r="DF125" i="3"/>
  <c r="DG125" i="3"/>
  <c r="DJ125" i="3" s="1"/>
  <c r="CX66" i="3"/>
  <c r="CV1" i="3"/>
  <c r="Q660" i="1"/>
  <c r="AB659" i="1"/>
  <c r="AD651" i="1"/>
  <c r="U465" i="8"/>
  <c r="U459" i="7"/>
  <c r="CR651" i="1"/>
  <c r="Q651" i="1" s="1"/>
  <c r="CS651" i="1"/>
  <c r="CC617" i="1"/>
  <c r="K407" i="7"/>
  <c r="L413" i="8"/>
  <c r="CT571" i="1"/>
  <c r="S571" i="1" s="1"/>
  <c r="Q397" i="8"/>
  <c r="S397" i="8"/>
  <c r="S391" i="7"/>
  <c r="Q391" i="7"/>
  <c r="AD570" i="1"/>
  <c r="AB570" i="1" s="1"/>
  <c r="U384" i="7"/>
  <c r="U390" i="8"/>
  <c r="E368" i="7"/>
  <c r="D375" i="8"/>
  <c r="F374" i="8"/>
  <c r="C369" i="7"/>
  <c r="CR529" i="1"/>
  <c r="Q529" i="1" s="1"/>
  <c r="CS529" i="1"/>
  <c r="R529" i="1" s="1"/>
  <c r="GK529" i="1" s="1"/>
  <c r="L338" i="8"/>
  <c r="K332" i="7"/>
  <c r="F326" i="8"/>
  <c r="E320" i="7"/>
  <c r="C321" i="7"/>
  <c r="D327" i="8"/>
  <c r="D256" i="8"/>
  <c r="F255" i="8"/>
  <c r="C250" i="7"/>
  <c r="E249" i="7"/>
  <c r="P497" i="1"/>
  <c r="K198" i="7"/>
  <c r="L204" i="8"/>
  <c r="J169" i="7"/>
  <c r="K175" i="8"/>
  <c r="AD339" i="1"/>
  <c r="AB339" i="1" s="1"/>
  <c r="V229" i="1"/>
  <c r="F256" i="1"/>
  <c r="CJ156" i="1"/>
  <c r="BA161" i="1"/>
  <c r="CE161" i="1"/>
  <c r="P161" i="1"/>
  <c r="P156" i="1" s="1"/>
  <c r="V121" i="1"/>
  <c r="AD118" i="1"/>
  <c r="AB118" i="1" s="1"/>
  <c r="Q77" i="8"/>
  <c r="Q71" i="7"/>
  <c r="S77" i="8"/>
  <c r="S71" i="7"/>
  <c r="W665" i="1"/>
  <c r="CT661" i="1"/>
  <c r="S661" i="1" s="1"/>
  <c r="S499" i="7"/>
  <c r="Q499" i="7"/>
  <c r="Q505" i="8"/>
  <c r="S505" i="8"/>
  <c r="P660" i="1"/>
  <c r="CP660" i="1" s="1"/>
  <c r="O660" i="1" s="1"/>
  <c r="GM660" i="1" s="1"/>
  <c r="GP660" i="1" s="1"/>
  <c r="V652" i="1"/>
  <c r="AB651" i="1"/>
  <c r="L444" i="8"/>
  <c r="K438" i="7"/>
  <c r="W611" i="1"/>
  <c r="AD571" i="1"/>
  <c r="U397" i="8"/>
  <c r="U391" i="7"/>
  <c r="CQ570" i="1"/>
  <c r="P570" i="1" s="1"/>
  <c r="AD529" i="1"/>
  <c r="AB529" i="1" s="1"/>
  <c r="S340" i="1"/>
  <c r="CY340" i="1" s="1"/>
  <c r="X340" i="1" s="1"/>
  <c r="P339" i="1"/>
  <c r="CC265" i="1"/>
  <c r="AT271" i="1"/>
  <c r="AT265" i="1" s="1"/>
  <c r="A145" i="8"/>
  <c r="A139" i="7"/>
  <c r="U71" i="7"/>
  <c r="U77" i="8"/>
  <c r="AD112" i="1"/>
  <c r="AB112" i="1" s="1"/>
  <c r="CX37" i="3"/>
  <c r="P510" i="1"/>
  <c r="E257" i="7"/>
  <c r="C258" i="7"/>
  <c r="F263" i="8"/>
  <c r="D264" i="8"/>
  <c r="CT421" i="1"/>
  <c r="S421" i="1" s="1"/>
  <c r="S196" i="8"/>
  <c r="Q196" i="8"/>
  <c r="Q190" i="7"/>
  <c r="S190" i="7"/>
  <c r="CB265" i="1"/>
  <c r="AS271" i="1"/>
  <c r="AS265" i="1" s="1"/>
  <c r="U119" i="1"/>
  <c r="GX74" i="1"/>
  <c r="T33" i="1"/>
  <c r="G486" i="1"/>
  <c r="A563" i="8"/>
  <c r="A557" i="7"/>
  <c r="D466" i="8"/>
  <c r="F465" i="8"/>
  <c r="C460" i="7"/>
  <c r="E459" i="7"/>
  <c r="T611" i="1"/>
  <c r="AD572" i="1"/>
  <c r="AB572" i="1" s="1"/>
  <c r="CR572" i="1"/>
  <c r="Q572" i="1" s="1"/>
  <c r="CP572" i="1" s="1"/>
  <c r="O572" i="1" s="1"/>
  <c r="GM572" i="1" s="1"/>
  <c r="GP572" i="1" s="1"/>
  <c r="CS572" i="1"/>
  <c r="R572" i="1" s="1"/>
  <c r="GK572" i="1" s="1"/>
  <c r="U190" i="7"/>
  <c r="U196" i="8"/>
  <c r="CS421" i="1"/>
  <c r="S339" i="1"/>
  <c r="F154" i="8"/>
  <c r="C149" i="7"/>
  <c r="D155" i="8"/>
  <c r="E148" i="7"/>
  <c r="A140" i="8"/>
  <c r="A134" i="7"/>
  <c r="L55" i="8"/>
  <c r="K49" i="7"/>
  <c r="S652" i="1"/>
  <c r="Q610" i="1"/>
  <c r="CP610" i="1" s="1"/>
  <c r="O610" i="1" s="1"/>
  <c r="GM610" i="1" s="1"/>
  <c r="GP610" i="1" s="1"/>
  <c r="Q516" i="1"/>
  <c r="CP516" i="1" s="1"/>
  <c r="O516" i="1" s="1"/>
  <c r="W515" i="1"/>
  <c r="L275" i="8"/>
  <c r="K269" i="7"/>
  <c r="BZ533" i="1"/>
  <c r="K200" i="8"/>
  <c r="J194" i="7"/>
  <c r="CJ424" i="1"/>
  <c r="S99" i="8"/>
  <c r="Q93" i="7"/>
  <c r="S93" i="7"/>
  <c r="Q99" i="8"/>
  <c r="P498" i="1"/>
  <c r="P121" i="1"/>
  <c r="U34" i="1"/>
  <c r="K513" i="7"/>
  <c r="L519" i="8"/>
  <c r="T652" i="1"/>
  <c r="K440" i="8"/>
  <c r="J434" i="7"/>
  <c r="R610" i="1"/>
  <c r="GK610" i="1" s="1"/>
  <c r="U328" i="7"/>
  <c r="U334" i="8"/>
  <c r="AD412" i="1"/>
  <c r="AB412" i="1" s="1"/>
  <c r="CS412" i="1"/>
  <c r="R412" i="1" s="1"/>
  <c r="GK412" i="1" s="1"/>
  <c r="P340" i="1"/>
  <c r="W121" i="1"/>
  <c r="K508" i="8"/>
  <c r="J502" i="7"/>
  <c r="S611" i="1"/>
  <c r="CY611" i="1" s="1"/>
  <c r="X611" i="1" s="1"/>
  <c r="T667" i="1"/>
  <c r="S665" i="1"/>
  <c r="CZ665" i="1" s="1"/>
  <c r="Y665" i="1" s="1"/>
  <c r="Q521" i="8"/>
  <c r="Q515" i="7"/>
  <c r="S515" i="7"/>
  <c r="S521" i="8"/>
  <c r="S507" i="7"/>
  <c r="Q507" i="7"/>
  <c r="S513" i="8"/>
  <c r="Q513" i="8"/>
  <c r="Q652" i="1"/>
  <c r="F579" i="1"/>
  <c r="AO565" i="1"/>
  <c r="S340" i="8"/>
  <c r="S334" i="7"/>
  <c r="Q334" i="7"/>
  <c r="Q340" i="8"/>
  <c r="GX525" i="1"/>
  <c r="J301" i="7"/>
  <c r="K307" i="8"/>
  <c r="CZ517" i="1"/>
  <c r="Y517" i="1" s="1"/>
  <c r="K293" i="8"/>
  <c r="J287" i="7"/>
  <c r="GX508" i="1"/>
  <c r="Q223" i="8"/>
  <c r="S223" i="8"/>
  <c r="S217" i="7"/>
  <c r="Q217" i="7"/>
  <c r="CT497" i="1"/>
  <c r="S497" i="1" s="1"/>
  <c r="CT413" i="1"/>
  <c r="S413" i="1" s="1"/>
  <c r="CZ413" i="1" s="1"/>
  <c r="Y413" i="1" s="1"/>
  <c r="Q173" i="8"/>
  <c r="S173" i="8"/>
  <c r="S167" i="7"/>
  <c r="Q167" i="7"/>
  <c r="BB342" i="1"/>
  <c r="F355" i="1" s="1"/>
  <c r="CF233" i="1"/>
  <c r="AP233" i="1"/>
  <c r="CC156" i="1"/>
  <c r="AT161" i="1"/>
  <c r="AT156" i="1" s="1"/>
  <c r="U121" i="1"/>
  <c r="U93" i="7"/>
  <c r="U99" i="8"/>
  <c r="CT35" i="1"/>
  <c r="S35" i="1" s="1"/>
  <c r="CZ35" i="1" s="1"/>
  <c r="Y35" i="1" s="1"/>
  <c r="Q44" i="7"/>
  <c r="S50" i="8"/>
  <c r="Q50" i="8"/>
  <c r="S44" i="7"/>
  <c r="P33" i="1"/>
  <c r="V439" i="8"/>
  <c r="V433" i="7"/>
  <c r="S610" i="1"/>
  <c r="CC575" i="1"/>
  <c r="U349" i="7"/>
  <c r="U355" i="8"/>
  <c r="W530" i="1"/>
  <c r="U340" i="8"/>
  <c r="U334" i="7"/>
  <c r="CT527" i="1"/>
  <c r="S527" i="1" s="1"/>
  <c r="Q328" i="7"/>
  <c r="S334" i="8"/>
  <c r="Q334" i="8"/>
  <c r="S328" i="7"/>
  <c r="CT523" i="1"/>
  <c r="S523" i="1" s="1"/>
  <c r="S313" i="7"/>
  <c r="S319" i="8"/>
  <c r="Q313" i="7"/>
  <c r="Q319" i="8"/>
  <c r="CT522" i="1"/>
  <c r="S522" i="1" s="1"/>
  <c r="S307" i="7"/>
  <c r="S313" i="8"/>
  <c r="Q313" i="8"/>
  <c r="Q307" i="7"/>
  <c r="S299" i="7"/>
  <c r="Q299" i="7"/>
  <c r="S305" i="8"/>
  <c r="Q305" i="8"/>
  <c r="R516" i="1"/>
  <c r="GK516" i="1" s="1"/>
  <c r="R496" i="1"/>
  <c r="GK496" i="1" s="1"/>
  <c r="V216" i="8"/>
  <c r="V210" i="7"/>
  <c r="CP493" i="1"/>
  <c r="O493" i="1" s="1"/>
  <c r="R410" i="1"/>
  <c r="GK410" i="1" s="1"/>
  <c r="CU2" i="3"/>
  <c r="F50" i="8"/>
  <c r="D51" i="8"/>
  <c r="C45" i="7"/>
  <c r="E44" i="7"/>
  <c r="DG138" i="3"/>
  <c r="DF93" i="3"/>
  <c r="DJ93" i="3" s="1"/>
  <c r="DF90" i="3"/>
  <c r="CV86" i="3"/>
  <c r="CX75" i="3"/>
  <c r="DF45" i="3"/>
  <c r="DG43" i="3"/>
  <c r="P663" i="1"/>
  <c r="CP663" i="1" s="1"/>
  <c r="O663" i="1" s="1"/>
  <c r="Q611" i="1"/>
  <c r="CP611" i="1" s="1"/>
  <c r="O611" i="1" s="1"/>
  <c r="U609" i="1"/>
  <c r="CU114" i="3"/>
  <c r="C377" i="7"/>
  <c r="D383" i="8"/>
  <c r="F382" i="8"/>
  <c r="E376" i="7"/>
  <c r="CT518" i="1"/>
  <c r="S518" i="1" s="1"/>
  <c r="CP518" i="1" s="1"/>
  <c r="O518" i="1" s="1"/>
  <c r="S292" i="7"/>
  <c r="Q292" i="7"/>
  <c r="Q298" i="8"/>
  <c r="S298" i="8"/>
  <c r="W516" i="1"/>
  <c r="CC337" i="1"/>
  <c r="GX267" i="1"/>
  <c r="GX231" i="1"/>
  <c r="A135" i="8"/>
  <c r="A129" i="7"/>
  <c r="CC39" i="1"/>
  <c r="CX30" i="3"/>
  <c r="S536" i="8"/>
  <c r="Q530" i="7"/>
  <c r="Q536" i="8"/>
  <c r="S530" i="7"/>
  <c r="F521" i="8"/>
  <c r="C516" i="7"/>
  <c r="E515" i="7"/>
  <c r="D522" i="8"/>
  <c r="GX659" i="1"/>
  <c r="GX658" i="1"/>
  <c r="GX653" i="1"/>
  <c r="W610" i="1"/>
  <c r="T609" i="1"/>
  <c r="AG617" i="1" s="1"/>
  <c r="CT530" i="1"/>
  <c r="S530" i="1" s="1"/>
  <c r="S347" i="8"/>
  <c r="S341" i="7"/>
  <c r="Q341" i="7"/>
  <c r="Q347" i="8"/>
  <c r="U292" i="7"/>
  <c r="U298" i="8"/>
  <c r="Q248" i="8"/>
  <c r="S242" i="7"/>
  <c r="S248" i="8"/>
  <c r="Q242" i="7"/>
  <c r="U497" i="1"/>
  <c r="AH533" i="1" s="1"/>
  <c r="L178" i="8"/>
  <c r="K172" i="7"/>
  <c r="U411" i="1"/>
  <c r="W410" i="1"/>
  <c r="GX112" i="1"/>
  <c r="CX38" i="3"/>
  <c r="DF38" i="3" s="1"/>
  <c r="G22" i="1"/>
  <c r="A566" i="8"/>
  <c r="A560" i="7"/>
  <c r="AD667" i="1"/>
  <c r="AB667" i="1" s="1"/>
  <c r="U530" i="7"/>
  <c r="U536" i="8"/>
  <c r="CU141" i="3"/>
  <c r="D530" i="8"/>
  <c r="C524" i="7"/>
  <c r="E523" i="7"/>
  <c r="F529" i="8"/>
  <c r="F505" i="8"/>
  <c r="D506" i="8"/>
  <c r="E499" i="7"/>
  <c r="C500" i="7"/>
  <c r="D482" i="8"/>
  <c r="F481" i="8"/>
  <c r="E475" i="7"/>
  <c r="C476" i="7"/>
  <c r="V610" i="1"/>
  <c r="CT609" i="1"/>
  <c r="S609" i="1" s="1"/>
  <c r="AF617" i="1" s="1"/>
  <c r="Q414" i="7"/>
  <c r="S420" i="8"/>
  <c r="Q420" i="8"/>
  <c r="S414" i="7"/>
  <c r="U347" i="8"/>
  <c r="U341" i="7"/>
  <c r="U516" i="1"/>
  <c r="U248" i="8"/>
  <c r="U242" i="7"/>
  <c r="L221" i="8"/>
  <c r="K215" i="7"/>
  <c r="S412" i="1"/>
  <c r="G26" i="1"/>
  <c r="A148" i="8"/>
  <c r="A142" i="7"/>
  <c r="G156" i="1"/>
  <c r="A130" i="8"/>
  <c r="A124" i="7"/>
  <c r="AB158" i="1"/>
  <c r="F77" i="8"/>
  <c r="E71" i="7"/>
  <c r="D78" i="8"/>
  <c r="C72" i="7"/>
  <c r="W115" i="1"/>
  <c r="W75" i="1"/>
  <c r="D514" i="8"/>
  <c r="F513" i="8"/>
  <c r="C508" i="7"/>
  <c r="E507" i="7"/>
  <c r="Q439" i="8"/>
  <c r="S439" i="8"/>
  <c r="S433" i="7"/>
  <c r="Q433" i="7"/>
  <c r="CT612" i="1"/>
  <c r="S612" i="1" s="1"/>
  <c r="S431" i="8"/>
  <c r="Q431" i="8"/>
  <c r="Q425" i="7"/>
  <c r="S425" i="7"/>
  <c r="T610" i="1"/>
  <c r="GX520" i="1"/>
  <c r="S516" i="1"/>
  <c r="CZ516" i="1" s="1"/>
  <c r="Y516" i="1" s="1"/>
  <c r="CT504" i="1"/>
  <c r="S504" i="1" s="1"/>
  <c r="S241" i="8"/>
  <c r="S235" i="7"/>
  <c r="Q241" i="8"/>
  <c r="Q235" i="7"/>
  <c r="S225" i="7"/>
  <c r="S231" i="8"/>
  <c r="Q231" i="8"/>
  <c r="Q225" i="7"/>
  <c r="U223" i="8"/>
  <c r="U217" i="7"/>
  <c r="S74" i="1"/>
  <c r="U425" i="7"/>
  <c r="U431" i="8"/>
  <c r="BD575" i="1"/>
  <c r="U231" i="8"/>
  <c r="U225" i="7"/>
  <c r="K188" i="7"/>
  <c r="L194" i="8"/>
  <c r="BZ124" i="1"/>
  <c r="AQ124" i="1" s="1"/>
  <c r="F134" i="1" s="1"/>
  <c r="T116" i="1"/>
  <c r="GX113" i="1"/>
  <c r="V112" i="1"/>
  <c r="E538" i="7"/>
  <c r="C539" i="7"/>
  <c r="F544" i="8"/>
  <c r="D545" i="8"/>
  <c r="GX654" i="1"/>
  <c r="CU109" i="3"/>
  <c r="E349" i="7"/>
  <c r="D356" i="8"/>
  <c r="F355" i="8"/>
  <c r="C350" i="7"/>
  <c r="D306" i="8"/>
  <c r="E299" i="7"/>
  <c r="F305" i="8"/>
  <c r="C300" i="7"/>
  <c r="U515" i="1"/>
  <c r="S216" i="8"/>
  <c r="S210" i="7"/>
  <c r="Q210" i="7"/>
  <c r="Q216" i="8"/>
  <c r="U173" i="8"/>
  <c r="U167" i="7"/>
  <c r="T410" i="1"/>
  <c r="V75" i="1"/>
  <c r="GX669" i="1"/>
  <c r="GX662" i="1"/>
  <c r="CT614" i="1"/>
  <c r="S614" i="1" s="1"/>
  <c r="S446" i="8"/>
  <c r="Q446" i="8"/>
  <c r="S440" i="7"/>
  <c r="Q440" i="7"/>
  <c r="U433" i="7"/>
  <c r="U439" i="8"/>
  <c r="P609" i="1"/>
  <c r="S405" i="8"/>
  <c r="Q405" i="8"/>
  <c r="S399" i="7"/>
  <c r="Q399" i="7"/>
  <c r="S286" i="7"/>
  <c r="Q286" i="7"/>
  <c r="S292" i="8"/>
  <c r="Q292" i="8"/>
  <c r="U235" i="7"/>
  <c r="U241" i="8"/>
  <c r="AD497" i="1"/>
  <c r="AB497" i="1" s="1"/>
  <c r="U216" i="8"/>
  <c r="U210" i="7"/>
  <c r="P411" i="1"/>
  <c r="W340" i="1"/>
  <c r="AR161" i="1"/>
  <c r="W159" i="1"/>
  <c r="GX121" i="1"/>
  <c r="K452" i="7"/>
  <c r="L458" i="8"/>
  <c r="CR614" i="1"/>
  <c r="Q614" i="1" s="1"/>
  <c r="CP614" i="1" s="1"/>
  <c r="O614" i="1" s="1"/>
  <c r="U440" i="7"/>
  <c r="U446" i="8"/>
  <c r="AD613" i="1"/>
  <c r="AB610" i="1"/>
  <c r="BC575" i="1"/>
  <c r="U405" i="8"/>
  <c r="U399" i="7"/>
  <c r="CS517" i="1"/>
  <c r="U292" i="8"/>
  <c r="U286" i="7"/>
  <c r="CT515" i="1"/>
  <c r="S515" i="1" s="1"/>
  <c r="Q278" i="7"/>
  <c r="S284" i="8"/>
  <c r="Q284" i="8"/>
  <c r="S278" i="7"/>
  <c r="W510" i="1"/>
  <c r="AJ533" i="1" s="1"/>
  <c r="AD504" i="1"/>
  <c r="AB504" i="1" s="1"/>
  <c r="AD496" i="1"/>
  <c r="G404" i="1"/>
  <c r="A204" i="7"/>
  <c r="A210" i="8"/>
  <c r="T75" i="1"/>
  <c r="P74" i="1"/>
  <c r="G649" i="1"/>
  <c r="A560" i="8"/>
  <c r="A554" i="7"/>
  <c r="G607" i="1"/>
  <c r="A461" i="8"/>
  <c r="A455" i="7"/>
  <c r="G565" i="1"/>
  <c r="A410" i="7"/>
  <c r="A416" i="8"/>
  <c r="G110" i="1"/>
  <c r="A125" i="8"/>
  <c r="A119" i="7"/>
  <c r="CZ657" i="1"/>
  <c r="Y657" i="1" s="1"/>
  <c r="CY657" i="1"/>
  <c r="X657" i="1" s="1"/>
  <c r="CY668" i="1"/>
  <c r="X668" i="1" s="1"/>
  <c r="CZ668" i="1"/>
  <c r="Y668" i="1" s="1"/>
  <c r="CY660" i="1"/>
  <c r="X660" i="1" s="1"/>
  <c r="CZ660" i="1"/>
  <c r="Y660" i="1" s="1"/>
  <c r="CP613" i="1"/>
  <c r="O613" i="1" s="1"/>
  <c r="CB649" i="1"/>
  <c r="AS671" i="1"/>
  <c r="BZ649" i="1"/>
  <c r="AQ671" i="1"/>
  <c r="CG671" i="1"/>
  <c r="CY654" i="1"/>
  <c r="X654" i="1" s="1"/>
  <c r="CZ654" i="1"/>
  <c r="Y654" i="1" s="1"/>
  <c r="CZ653" i="1"/>
  <c r="Y653" i="1" s="1"/>
  <c r="CY653" i="1"/>
  <c r="X653" i="1" s="1"/>
  <c r="AI490" i="1"/>
  <c r="V533" i="1"/>
  <c r="CP665" i="1"/>
  <c r="O665" i="1" s="1"/>
  <c r="AI671" i="1"/>
  <c r="CY523" i="1"/>
  <c r="X523" i="1" s="1"/>
  <c r="CZ523" i="1"/>
  <c r="Y523" i="1" s="1"/>
  <c r="AI617" i="1"/>
  <c r="CC565" i="1"/>
  <c r="AT575" i="1"/>
  <c r="CY663" i="1"/>
  <c r="X663" i="1" s="1"/>
  <c r="CZ663" i="1"/>
  <c r="Y663" i="1" s="1"/>
  <c r="BA575" i="1"/>
  <c r="CP668" i="1"/>
  <c r="O668" i="1" s="1"/>
  <c r="AS575" i="1"/>
  <c r="CB565" i="1"/>
  <c r="CY662" i="1"/>
  <c r="X662" i="1" s="1"/>
  <c r="CZ662" i="1"/>
  <c r="Y662" i="1" s="1"/>
  <c r="CY613" i="1"/>
  <c r="X613" i="1" s="1"/>
  <c r="CZ613" i="1"/>
  <c r="Y613" i="1" s="1"/>
  <c r="CP654" i="1"/>
  <c r="O654" i="1" s="1"/>
  <c r="R656" i="1"/>
  <c r="GK656" i="1" s="1"/>
  <c r="BX607" i="1"/>
  <c r="AI575" i="1"/>
  <c r="CB617" i="1"/>
  <c r="AH575" i="1"/>
  <c r="W656" i="1"/>
  <c r="V656" i="1"/>
  <c r="CY655" i="1"/>
  <c r="X655" i="1" s="1"/>
  <c r="CZ655" i="1"/>
  <c r="Y655" i="1" s="1"/>
  <c r="CS614" i="1"/>
  <c r="CY521" i="1"/>
  <c r="X521" i="1" s="1"/>
  <c r="CZ521" i="1"/>
  <c r="Y521" i="1" s="1"/>
  <c r="CP517" i="1"/>
  <c r="O517" i="1" s="1"/>
  <c r="CY511" i="1"/>
  <c r="X511" i="1" s="1"/>
  <c r="CZ511" i="1"/>
  <c r="Y511" i="1" s="1"/>
  <c r="AB528" i="1"/>
  <c r="CQ528" i="1"/>
  <c r="P528" i="1" s="1"/>
  <c r="CC490" i="1"/>
  <c r="AT533" i="1"/>
  <c r="F223" i="1"/>
  <c r="X193" i="1"/>
  <c r="AD669" i="1"/>
  <c r="AB669" i="1" s="1"/>
  <c r="CZ513" i="1"/>
  <c r="Y513" i="1" s="1"/>
  <c r="CY513" i="1"/>
  <c r="X513" i="1" s="1"/>
  <c r="CX144" i="3"/>
  <c r="CU142" i="3"/>
  <c r="CX142" i="3"/>
  <c r="CX143" i="3"/>
  <c r="AB663" i="1"/>
  <c r="CR661" i="1"/>
  <c r="Q661" i="1" s="1"/>
  <c r="CS661" i="1"/>
  <c r="CR612" i="1"/>
  <c r="Q612" i="1" s="1"/>
  <c r="CS612" i="1"/>
  <c r="AD612" i="1"/>
  <c r="AB612" i="1"/>
  <c r="CQ612" i="1"/>
  <c r="P612" i="1" s="1"/>
  <c r="CR653" i="1"/>
  <c r="Q653" i="1" s="1"/>
  <c r="CP653" i="1" s="1"/>
  <c r="O653" i="1" s="1"/>
  <c r="CS653" i="1"/>
  <c r="CY570" i="1"/>
  <c r="X570" i="1" s="1"/>
  <c r="CZ570" i="1"/>
  <c r="Y570" i="1" s="1"/>
  <c r="CP652" i="1"/>
  <c r="O652" i="1" s="1"/>
  <c r="AG575" i="1"/>
  <c r="CY519" i="1"/>
  <c r="X519" i="1" s="1"/>
  <c r="CZ519" i="1"/>
  <c r="Y519" i="1" s="1"/>
  <c r="GX665" i="1"/>
  <c r="CP498" i="1"/>
  <c r="O498" i="1" s="1"/>
  <c r="BY617" i="1"/>
  <c r="AB568" i="1"/>
  <c r="BY490" i="1"/>
  <c r="AP533" i="1"/>
  <c r="CY494" i="1"/>
  <c r="X494" i="1" s="1"/>
  <c r="CZ494" i="1"/>
  <c r="Y494" i="1" s="1"/>
  <c r="CY413" i="1"/>
  <c r="X413" i="1" s="1"/>
  <c r="CY412" i="1"/>
  <c r="X412" i="1" s="1"/>
  <c r="CZ412" i="1"/>
  <c r="Y412" i="1" s="1"/>
  <c r="AD666" i="1"/>
  <c r="AB666" i="1" s="1"/>
  <c r="CY661" i="1"/>
  <c r="X661" i="1" s="1"/>
  <c r="CY659" i="1"/>
  <c r="X659" i="1" s="1"/>
  <c r="CZ659" i="1"/>
  <c r="Y659" i="1" s="1"/>
  <c r="U657" i="1"/>
  <c r="AB654" i="1"/>
  <c r="CY651" i="1"/>
  <c r="X651" i="1" s="1"/>
  <c r="CZ651" i="1"/>
  <c r="Y651" i="1" s="1"/>
  <c r="CY567" i="1"/>
  <c r="X567" i="1" s="1"/>
  <c r="CZ567" i="1"/>
  <c r="Y567" i="1" s="1"/>
  <c r="CZ531" i="1"/>
  <c r="Y531" i="1" s="1"/>
  <c r="CY531" i="1"/>
  <c r="X531" i="1" s="1"/>
  <c r="CP523" i="1"/>
  <c r="O523" i="1" s="1"/>
  <c r="CY418" i="1"/>
  <c r="X418" i="1" s="1"/>
  <c r="CZ418" i="1"/>
  <c r="Y418" i="1" s="1"/>
  <c r="CG607" i="1"/>
  <c r="AX617" i="1"/>
  <c r="CY571" i="1"/>
  <c r="X571" i="1" s="1"/>
  <c r="AO490" i="1"/>
  <c r="F537" i="1"/>
  <c r="CY419" i="1"/>
  <c r="X419" i="1" s="1"/>
  <c r="CZ419" i="1"/>
  <c r="Y419" i="1" s="1"/>
  <c r="AT617" i="1"/>
  <c r="CC607" i="1"/>
  <c r="CZ512" i="1"/>
  <c r="Y512" i="1" s="1"/>
  <c r="AD652" i="1"/>
  <c r="AB652" i="1" s="1"/>
  <c r="CY658" i="1"/>
  <c r="X658" i="1" s="1"/>
  <c r="CZ658" i="1"/>
  <c r="Y658" i="1" s="1"/>
  <c r="T657" i="1"/>
  <c r="Q656" i="1"/>
  <c r="U612" i="1"/>
  <c r="CQ659" i="1"/>
  <c r="P659" i="1" s="1"/>
  <c r="GX657" i="1"/>
  <c r="CR657" i="1"/>
  <c r="Q657" i="1" s="1"/>
  <c r="CP657" i="1" s="1"/>
  <c r="O657" i="1" s="1"/>
  <c r="CS657" i="1"/>
  <c r="AD656" i="1"/>
  <c r="AB656" i="1" s="1"/>
  <c r="CQ651" i="1"/>
  <c r="P651" i="1" s="1"/>
  <c r="BC649" i="1"/>
  <c r="AD611" i="1"/>
  <c r="AB611" i="1" s="1"/>
  <c r="CS611" i="1"/>
  <c r="R611" i="1" s="1"/>
  <c r="GK611" i="1" s="1"/>
  <c r="CY421" i="1"/>
  <c r="X421" i="1" s="1"/>
  <c r="CZ421" i="1"/>
  <c r="Y421" i="1" s="1"/>
  <c r="CY417" i="1"/>
  <c r="X417" i="1" s="1"/>
  <c r="CZ417" i="1"/>
  <c r="Y417" i="1" s="1"/>
  <c r="CT415" i="1"/>
  <c r="S415" i="1" s="1"/>
  <c r="CY269" i="1"/>
  <c r="X269" i="1" s="1"/>
  <c r="CZ269" i="1"/>
  <c r="Y269" i="1" s="1"/>
  <c r="V657" i="1"/>
  <c r="AD653" i="1"/>
  <c r="AB653" i="1" s="1"/>
  <c r="F633" i="1"/>
  <c r="AD614" i="1"/>
  <c r="AB614" i="1" s="1"/>
  <c r="BY671" i="1"/>
  <c r="AO617" i="1"/>
  <c r="W612" i="1"/>
  <c r="AB665" i="1"/>
  <c r="CS660" i="1"/>
  <c r="R660" i="1" s="1"/>
  <c r="GK660" i="1" s="1"/>
  <c r="AD657" i="1"/>
  <c r="AB657" i="1" s="1"/>
  <c r="P656" i="1"/>
  <c r="CS652" i="1"/>
  <c r="R652" i="1" s="1"/>
  <c r="GK652" i="1" s="1"/>
  <c r="CR615" i="1"/>
  <c r="Q615" i="1" s="1"/>
  <c r="CS615" i="1"/>
  <c r="AD615" i="1"/>
  <c r="AB615" i="1" s="1"/>
  <c r="CQ573" i="1"/>
  <c r="P573" i="1" s="1"/>
  <c r="AB573" i="1"/>
  <c r="BY575" i="1"/>
  <c r="CY502" i="1"/>
  <c r="X502" i="1" s="1"/>
  <c r="CZ502" i="1"/>
  <c r="Y502" i="1" s="1"/>
  <c r="BY408" i="1"/>
  <c r="AP424" i="1"/>
  <c r="BD607" i="1"/>
  <c r="F642" i="1"/>
  <c r="F201" i="1"/>
  <c r="AO193" i="1"/>
  <c r="W657" i="1"/>
  <c r="CP609" i="1"/>
  <c r="O609" i="1" s="1"/>
  <c r="CR568" i="1"/>
  <c r="Q568" i="1" s="1"/>
  <c r="CS568" i="1"/>
  <c r="AD568" i="1"/>
  <c r="CR665" i="1"/>
  <c r="Q665" i="1" s="1"/>
  <c r="CS665" i="1"/>
  <c r="R665" i="1" s="1"/>
  <c r="GK665" i="1" s="1"/>
  <c r="S656" i="1"/>
  <c r="CY508" i="1"/>
  <c r="X508" i="1" s="1"/>
  <c r="CZ508" i="1"/>
  <c r="Y508" i="1" s="1"/>
  <c r="CS669" i="1"/>
  <c r="CQ615" i="1"/>
  <c r="P615" i="1" s="1"/>
  <c r="V612" i="1"/>
  <c r="W609" i="1"/>
  <c r="CV61" i="3"/>
  <c r="CU61" i="3"/>
  <c r="CX61" i="3"/>
  <c r="AD660" i="1"/>
  <c r="AB660" i="1" s="1"/>
  <c r="T656" i="1"/>
  <c r="CR571" i="1"/>
  <c r="Q571" i="1" s="1"/>
  <c r="CS571" i="1"/>
  <c r="AD523" i="1"/>
  <c r="AB523" i="1" s="1"/>
  <c r="CS523" i="1"/>
  <c r="CR523" i="1"/>
  <c r="Q523" i="1" s="1"/>
  <c r="CY568" i="1"/>
  <c r="X568" i="1" s="1"/>
  <c r="CZ568" i="1"/>
  <c r="Y568" i="1" s="1"/>
  <c r="T665" i="1"/>
  <c r="CP658" i="1"/>
  <c r="O658" i="1" s="1"/>
  <c r="W669" i="1"/>
  <c r="AD665" i="1"/>
  <c r="F684" i="1"/>
  <c r="CS666" i="1"/>
  <c r="CZ664" i="1"/>
  <c r="Y664" i="1" s="1"/>
  <c r="P664" i="1"/>
  <c r="U661" i="1"/>
  <c r="W653" i="1"/>
  <c r="AJ671" i="1" s="1"/>
  <c r="CY610" i="1"/>
  <c r="X610" i="1" s="1"/>
  <c r="CZ610" i="1"/>
  <c r="Y610" i="1" s="1"/>
  <c r="CP522" i="1"/>
  <c r="O522" i="1" s="1"/>
  <c r="CZ525" i="1"/>
  <c r="Y525" i="1" s="1"/>
  <c r="CY525" i="1"/>
  <c r="X525" i="1" s="1"/>
  <c r="CP655" i="1"/>
  <c r="O655" i="1" s="1"/>
  <c r="F442" i="1"/>
  <c r="AT454" i="1"/>
  <c r="AT408" i="1"/>
  <c r="BD701" i="1"/>
  <c r="GX661" i="1"/>
  <c r="T661" i="1"/>
  <c r="T612" i="1"/>
  <c r="W575" i="1"/>
  <c r="CU97" i="3"/>
  <c r="CX97" i="3"/>
  <c r="S526" i="1"/>
  <c r="Q526" i="1"/>
  <c r="U526" i="1"/>
  <c r="U511" i="1"/>
  <c r="CZ505" i="1"/>
  <c r="Y505" i="1" s="1"/>
  <c r="CY505" i="1"/>
  <c r="X505" i="1" s="1"/>
  <c r="CP502" i="1"/>
  <c r="O502" i="1" s="1"/>
  <c r="AI408" i="1"/>
  <c r="V424" i="1"/>
  <c r="CS570" i="1"/>
  <c r="CQ568" i="1"/>
  <c r="P568" i="1" s="1"/>
  <c r="R526" i="1"/>
  <c r="GK526" i="1" s="1"/>
  <c r="CQ514" i="1"/>
  <c r="P514" i="1" s="1"/>
  <c r="AB514" i="1"/>
  <c r="CR501" i="1"/>
  <c r="Q501" i="1" s="1"/>
  <c r="CS501" i="1"/>
  <c r="AD501" i="1"/>
  <c r="AB501" i="1" s="1"/>
  <c r="BZ424" i="1"/>
  <c r="CI424" i="1" s="1"/>
  <c r="CP417" i="1"/>
  <c r="O417" i="1" s="1"/>
  <c r="AF342" i="1"/>
  <c r="CY339" i="1"/>
  <c r="X339" i="1" s="1"/>
  <c r="CZ339" i="1"/>
  <c r="Y339" i="1" s="1"/>
  <c r="BB617" i="1"/>
  <c r="CQ571" i="1"/>
  <c r="P571" i="1" s="1"/>
  <c r="AB571" i="1"/>
  <c r="CU112" i="3"/>
  <c r="CX112" i="3"/>
  <c r="CV112" i="3"/>
  <c r="CB533" i="1"/>
  <c r="CQ494" i="1"/>
  <c r="P494" i="1" s="1"/>
  <c r="CP494" i="1" s="1"/>
  <c r="O494" i="1" s="1"/>
  <c r="CS524" i="1"/>
  <c r="R524" i="1" s="1"/>
  <c r="GK524" i="1" s="1"/>
  <c r="GM524" i="1" s="1"/>
  <c r="GP524" i="1" s="1"/>
  <c r="AD524" i="1"/>
  <c r="AB524" i="1" s="1"/>
  <c r="CR521" i="1"/>
  <c r="Q521" i="1" s="1"/>
  <c r="CP521" i="1" s="1"/>
  <c r="O521" i="1" s="1"/>
  <c r="GM521" i="1" s="1"/>
  <c r="GP521" i="1" s="1"/>
  <c r="AD521" i="1"/>
  <c r="AB521" i="1" s="1"/>
  <c r="CY499" i="1"/>
  <c r="X499" i="1" s="1"/>
  <c r="CZ499" i="1"/>
  <c r="Y499" i="1" s="1"/>
  <c r="CY498" i="1"/>
  <c r="X498" i="1" s="1"/>
  <c r="CZ498" i="1"/>
  <c r="Y498" i="1" s="1"/>
  <c r="CQ420" i="1"/>
  <c r="P420" i="1" s="1"/>
  <c r="CP420" i="1" s="1"/>
  <c r="O420" i="1" s="1"/>
  <c r="GM420" i="1" s="1"/>
  <c r="GP420" i="1" s="1"/>
  <c r="AB420" i="1"/>
  <c r="CH156" i="1"/>
  <c r="AY161" i="1"/>
  <c r="CY527" i="1"/>
  <c r="X527" i="1" s="1"/>
  <c r="CZ527" i="1"/>
  <c r="Y527" i="1" s="1"/>
  <c r="CP519" i="1"/>
  <c r="O519" i="1" s="1"/>
  <c r="CP418" i="1"/>
  <c r="O418" i="1" s="1"/>
  <c r="CP415" i="1"/>
  <c r="O415" i="1" s="1"/>
  <c r="AC424" i="1"/>
  <c r="CX16" i="3"/>
  <c r="CX18" i="3"/>
  <c r="CX15" i="3"/>
  <c r="CU14" i="3"/>
  <c r="P412" i="1"/>
  <c r="GX412" i="1"/>
  <c r="AK229" i="1"/>
  <c r="X233" i="1"/>
  <c r="BD490" i="1"/>
  <c r="F558" i="1"/>
  <c r="AD527" i="1"/>
  <c r="CR527" i="1"/>
  <c r="Q527" i="1" s="1"/>
  <c r="CP527" i="1" s="1"/>
  <c r="O527" i="1" s="1"/>
  <c r="GM527" i="1" s="1"/>
  <c r="GP527" i="1" s="1"/>
  <c r="CQ526" i="1"/>
  <c r="P526" i="1" s="1"/>
  <c r="AB526" i="1"/>
  <c r="W511" i="1"/>
  <c r="BC533" i="1"/>
  <c r="AB527" i="1"/>
  <c r="V511" i="1"/>
  <c r="CR508" i="1"/>
  <c r="Q508" i="1" s="1"/>
  <c r="CP508" i="1" s="1"/>
  <c r="O508" i="1" s="1"/>
  <c r="AD508" i="1"/>
  <c r="AB508" i="1" s="1"/>
  <c r="CS508" i="1"/>
  <c r="CY503" i="1"/>
  <c r="X503" i="1" s="1"/>
  <c r="CZ503" i="1"/>
  <c r="Y503" i="1" s="1"/>
  <c r="AD419" i="1"/>
  <c r="AB419" i="1" s="1"/>
  <c r="CR419" i="1"/>
  <c r="Q419" i="1" s="1"/>
  <c r="CS419" i="1"/>
  <c r="CS414" i="1"/>
  <c r="R414" i="1" s="1"/>
  <c r="GK414" i="1" s="1"/>
  <c r="AD414" i="1"/>
  <c r="AB414" i="1" s="1"/>
  <c r="CR414" i="1"/>
  <c r="Q414" i="1" s="1"/>
  <c r="CP414" i="1" s="1"/>
  <c r="O414" i="1" s="1"/>
  <c r="CS609" i="1"/>
  <c r="CY520" i="1"/>
  <c r="X520" i="1" s="1"/>
  <c r="CZ520" i="1"/>
  <c r="Y520" i="1" s="1"/>
  <c r="GM506" i="1"/>
  <c r="GP506" i="1" s="1"/>
  <c r="CR495" i="1"/>
  <c r="Q495" i="1" s="1"/>
  <c r="CP495" i="1" s="1"/>
  <c r="O495" i="1" s="1"/>
  <c r="CS495" i="1"/>
  <c r="R495" i="1" s="1"/>
  <c r="GK495" i="1" s="1"/>
  <c r="AH424" i="1"/>
  <c r="U412" i="1"/>
  <c r="AH156" i="1"/>
  <c r="U161" i="1"/>
  <c r="CR567" i="1"/>
  <c r="Q567" i="1" s="1"/>
  <c r="CP567" i="1" s="1"/>
  <c r="O567" i="1" s="1"/>
  <c r="CS567" i="1"/>
  <c r="AD567" i="1"/>
  <c r="AB567" i="1" s="1"/>
  <c r="CQ531" i="1"/>
  <c r="P531" i="1" s="1"/>
  <c r="CP531" i="1" s="1"/>
  <c r="O531" i="1" s="1"/>
  <c r="AB531" i="1"/>
  <c r="CU82" i="3"/>
  <c r="CX82" i="3"/>
  <c r="CX84" i="3"/>
  <c r="V498" i="1"/>
  <c r="CZ496" i="1"/>
  <c r="Y496" i="1" s="1"/>
  <c r="CY496" i="1"/>
  <c r="X496" i="1" s="1"/>
  <c r="AD495" i="1"/>
  <c r="AB495" i="1" s="1"/>
  <c r="CS422" i="1"/>
  <c r="R422" i="1" s="1"/>
  <c r="GK422" i="1" s="1"/>
  <c r="CR422" i="1"/>
  <c r="Q422" i="1" s="1"/>
  <c r="AD422" i="1"/>
  <c r="BY337" i="1"/>
  <c r="AP342" i="1"/>
  <c r="CI342" i="1"/>
  <c r="BB575" i="1"/>
  <c r="CQ513" i="1"/>
  <c r="P513" i="1" s="1"/>
  <c r="CQ505" i="1"/>
  <c r="P505" i="1" s="1"/>
  <c r="AB505" i="1"/>
  <c r="U498" i="1"/>
  <c r="CU120" i="3"/>
  <c r="CX121" i="3"/>
  <c r="AB530" i="1"/>
  <c r="CU85" i="3"/>
  <c r="CV85" i="3"/>
  <c r="W521" i="1"/>
  <c r="AD518" i="1"/>
  <c r="AB518" i="1" s="1"/>
  <c r="CS518" i="1"/>
  <c r="GX511" i="1"/>
  <c r="CR511" i="1"/>
  <c r="Q511" i="1" s="1"/>
  <c r="CP511" i="1" s="1"/>
  <c r="O511" i="1" s="1"/>
  <c r="AD511" i="1"/>
  <c r="AB511" i="1" s="1"/>
  <c r="CS511" i="1"/>
  <c r="R511" i="1" s="1"/>
  <c r="GK511" i="1" s="1"/>
  <c r="CR499" i="1"/>
  <c r="Q499" i="1" s="1"/>
  <c r="CP499" i="1" s="1"/>
  <c r="O499" i="1" s="1"/>
  <c r="CS499" i="1"/>
  <c r="R499" i="1" s="1"/>
  <c r="GK499" i="1" s="1"/>
  <c r="CP422" i="1"/>
  <c r="O422" i="1" s="1"/>
  <c r="GM422" i="1" s="1"/>
  <c r="GP422" i="1" s="1"/>
  <c r="T342" i="1"/>
  <c r="AG337" i="1"/>
  <c r="F289" i="1"/>
  <c r="F250" i="1"/>
  <c r="AS229" i="1"/>
  <c r="AB506" i="1"/>
  <c r="CQ504" i="1"/>
  <c r="P504" i="1" s="1"/>
  <c r="AO424" i="1"/>
  <c r="CR421" i="1"/>
  <c r="Q421" i="1" s="1"/>
  <c r="AD421" i="1"/>
  <c r="AB421" i="1" s="1"/>
  <c r="AS337" i="1"/>
  <c r="F359" i="1"/>
  <c r="AS372" i="1"/>
  <c r="AQ265" i="1"/>
  <c r="F281" i="1"/>
  <c r="T265" i="1"/>
  <c r="F292" i="1"/>
  <c r="CL229" i="1"/>
  <c r="BC233" i="1"/>
  <c r="CQ117" i="1"/>
  <c r="P117" i="1" s="1"/>
  <c r="AB117" i="1"/>
  <c r="CZ116" i="1"/>
  <c r="Y116" i="1" s="1"/>
  <c r="CY116" i="1"/>
  <c r="X116" i="1" s="1"/>
  <c r="CB30" i="1"/>
  <c r="AS39" i="1"/>
  <c r="AO337" i="1"/>
  <c r="F346" i="1"/>
  <c r="CX3" i="3"/>
  <c r="CV3" i="3"/>
  <c r="CU94" i="3"/>
  <c r="CV94" i="3"/>
  <c r="CX94" i="3"/>
  <c r="CX95" i="3"/>
  <c r="R510" i="1"/>
  <c r="GK510" i="1" s="1"/>
  <c r="CB424" i="1"/>
  <c r="X265" i="1"/>
  <c r="F297" i="1"/>
  <c r="CD229" i="1"/>
  <c r="AU233" i="1"/>
  <c r="CU58" i="3"/>
  <c r="CX58" i="3"/>
  <c r="CX60" i="3"/>
  <c r="CV58" i="3"/>
  <c r="T412" i="1"/>
  <c r="CU10" i="3"/>
  <c r="CW11" i="3"/>
  <c r="CV10" i="3"/>
  <c r="CX12" i="3"/>
  <c r="W339" i="1"/>
  <c r="AJ342" i="1" s="1"/>
  <c r="AD525" i="1"/>
  <c r="AB525" i="1" s="1"/>
  <c r="AB517" i="1"/>
  <c r="T511" i="1"/>
  <c r="CU51" i="3"/>
  <c r="CX51" i="3"/>
  <c r="CV51" i="3"/>
  <c r="CZ500" i="1"/>
  <c r="Y500" i="1" s="1"/>
  <c r="AB422" i="1"/>
  <c r="CS416" i="1"/>
  <c r="AJ424" i="1"/>
  <c r="BD337" i="1"/>
  <c r="F367" i="1"/>
  <c r="BD372" i="1"/>
  <c r="T195" i="1"/>
  <c r="CP509" i="1"/>
  <c r="O509" i="1" s="1"/>
  <c r="GM509" i="1" s="1"/>
  <c r="GP509" i="1" s="1"/>
  <c r="CR497" i="1"/>
  <c r="Q497" i="1" s="1"/>
  <c r="CS497" i="1"/>
  <c r="CR416" i="1"/>
  <c r="Q416" i="1" s="1"/>
  <c r="CP416" i="1" s="1"/>
  <c r="O416" i="1" s="1"/>
  <c r="W412" i="1"/>
  <c r="AO372" i="1"/>
  <c r="S195" i="1"/>
  <c r="CY501" i="1"/>
  <c r="X501" i="1" s="1"/>
  <c r="CZ501" i="1"/>
  <c r="Y501" i="1" s="1"/>
  <c r="T498" i="1"/>
  <c r="AD411" i="1"/>
  <c r="AB411" i="1" s="1"/>
  <c r="CR411" i="1"/>
  <c r="Q411" i="1" s="1"/>
  <c r="AI337" i="1"/>
  <c r="V342" i="1"/>
  <c r="BB533" i="1"/>
  <c r="CX106" i="3"/>
  <c r="CX108" i="3"/>
  <c r="CX107" i="3"/>
  <c r="CU106" i="3"/>
  <c r="CQ515" i="1"/>
  <c r="P515" i="1" s="1"/>
  <c r="AD493" i="1"/>
  <c r="AB493" i="1" s="1"/>
  <c r="CS493" i="1"/>
  <c r="R493" i="1" s="1"/>
  <c r="GK493" i="1" s="1"/>
  <c r="F296" i="1"/>
  <c r="AR271" i="1"/>
  <c r="CA265" i="1"/>
  <c r="AQ156" i="1"/>
  <c r="AB516" i="1"/>
  <c r="CQ512" i="1"/>
  <c r="P512" i="1" s="1"/>
  <c r="CY507" i="1"/>
  <c r="X507" i="1" s="1"/>
  <c r="CZ507" i="1"/>
  <c r="Y507" i="1" s="1"/>
  <c r="CR500" i="1"/>
  <c r="Q500" i="1" s="1"/>
  <c r="CP500" i="1" s="1"/>
  <c r="O500" i="1" s="1"/>
  <c r="GM500" i="1" s="1"/>
  <c r="GP500" i="1" s="1"/>
  <c r="CZ410" i="1"/>
  <c r="Y410" i="1" s="1"/>
  <c r="CY410" i="1"/>
  <c r="X410" i="1" s="1"/>
  <c r="CP267" i="1"/>
  <c r="O267" i="1" s="1"/>
  <c r="BZ30" i="1"/>
  <c r="AQ39" i="1"/>
  <c r="CS519" i="1"/>
  <c r="R519" i="1" s="1"/>
  <c r="GK519" i="1" s="1"/>
  <c r="AB510" i="1"/>
  <c r="CZ414" i="1"/>
  <c r="Y414" i="1" s="1"/>
  <c r="BX265" i="1"/>
  <c r="CE271" i="1"/>
  <c r="AO271" i="1"/>
  <c r="CG271" i="1"/>
  <c r="W265" i="1"/>
  <c r="F295" i="1"/>
  <c r="CQ268" i="1"/>
  <c r="P268" i="1" s="1"/>
  <c r="CP268" i="1" s="1"/>
  <c r="O268" i="1" s="1"/>
  <c r="BA193" i="1"/>
  <c r="F217" i="1"/>
  <c r="W195" i="1"/>
  <c r="BD424" i="1"/>
  <c r="CR412" i="1"/>
  <c r="Q412" i="1" s="1"/>
  <c r="CA229" i="1"/>
  <c r="AR233" i="1"/>
  <c r="Y229" i="1"/>
  <c r="CX7" i="3"/>
  <c r="CU6" i="3"/>
  <c r="CX6" i="3"/>
  <c r="Q122" i="1"/>
  <c r="R122" i="1"/>
  <c r="GK122" i="1" s="1"/>
  <c r="CY121" i="1"/>
  <c r="X121" i="1" s="1"/>
  <c r="CZ121" i="1"/>
  <c r="Y121" i="1" s="1"/>
  <c r="CC110" i="1"/>
  <c r="AT124" i="1"/>
  <c r="AD503" i="1"/>
  <c r="AB503" i="1" s="1"/>
  <c r="AD492" i="1"/>
  <c r="AB492" i="1" s="1"/>
  <c r="AD418" i="1"/>
  <c r="AB418" i="1" s="1"/>
  <c r="CR339" i="1"/>
  <c r="Q339" i="1" s="1"/>
  <c r="CS339" i="1"/>
  <c r="CK265" i="1"/>
  <c r="BB271" i="1"/>
  <c r="AD340" i="1"/>
  <c r="AB340" i="1" s="1"/>
  <c r="CR340" i="1"/>
  <c r="Q340" i="1" s="1"/>
  <c r="CD265" i="1"/>
  <c r="AU271" i="1"/>
  <c r="BX229" i="1"/>
  <c r="CE233" i="1"/>
  <c r="CG233" i="1"/>
  <c r="AO233" i="1"/>
  <c r="CH233" i="1"/>
  <c r="R233" i="1"/>
  <c r="AE229" i="1"/>
  <c r="O161" i="1"/>
  <c r="AB156" i="1"/>
  <c r="CS498" i="1"/>
  <c r="R498" i="1" s="1"/>
  <c r="GK498" i="1" s="1"/>
  <c r="CR498" i="1"/>
  <c r="Q498" i="1" s="1"/>
  <c r="CP231" i="1"/>
  <c r="O231" i="1" s="1"/>
  <c r="AJ193" i="1"/>
  <c r="W197" i="1"/>
  <c r="CV70" i="3"/>
  <c r="CX72" i="3"/>
  <c r="CU70" i="3"/>
  <c r="CX70" i="3"/>
  <c r="AD498" i="1"/>
  <c r="AB498" i="1" s="1"/>
  <c r="AD494" i="1"/>
  <c r="AB494" i="1" s="1"/>
  <c r="R271" i="1"/>
  <c r="AE265" i="1"/>
  <c r="BB229" i="1"/>
  <c r="F246" i="1"/>
  <c r="AB231" i="1"/>
  <c r="CF193" i="1"/>
  <c r="AW197" i="1"/>
  <c r="CZ267" i="1"/>
  <c r="Y267" i="1" s="1"/>
  <c r="CY267" i="1"/>
  <c r="X267" i="1" s="1"/>
  <c r="CU73" i="3"/>
  <c r="CV73" i="3"/>
  <c r="CX73" i="3"/>
  <c r="CR492" i="1"/>
  <c r="Q492" i="1" s="1"/>
  <c r="CP492" i="1" s="1"/>
  <c r="O492" i="1" s="1"/>
  <c r="GM492" i="1" s="1"/>
  <c r="GP492" i="1" s="1"/>
  <c r="BX337" i="1"/>
  <c r="CG342" i="1"/>
  <c r="CS340" i="1"/>
  <c r="R340" i="1" s="1"/>
  <c r="GK340" i="1" s="1"/>
  <c r="CZ268" i="1"/>
  <c r="Y268" i="1" s="1"/>
  <c r="CY268" i="1"/>
  <c r="X268" i="1" s="1"/>
  <c r="BZ193" i="1"/>
  <c r="CI197" i="1"/>
  <c r="BB424" i="1"/>
  <c r="AB413" i="1"/>
  <c r="U339" i="1"/>
  <c r="AB265" i="1"/>
  <c r="O271" i="1"/>
  <c r="F236" i="1"/>
  <c r="P229" i="1"/>
  <c r="T120" i="1"/>
  <c r="W120" i="1"/>
  <c r="AD119" i="1"/>
  <c r="AB119" i="1" s="1"/>
  <c r="CR119" i="1"/>
  <c r="Q119" i="1" s="1"/>
  <c r="CS119" i="1"/>
  <c r="AD115" i="1"/>
  <c r="AB115" i="1" s="1"/>
  <c r="CR115" i="1"/>
  <c r="Q115" i="1" s="1"/>
  <c r="CS115" i="1"/>
  <c r="R115" i="1" s="1"/>
  <c r="GK115" i="1" s="1"/>
  <c r="GM112" i="1"/>
  <c r="GP112" i="1" s="1"/>
  <c r="T39" i="1"/>
  <c r="AG30" i="1"/>
  <c r="DI136" i="3"/>
  <c r="DG136" i="3"/>
  <c r="DH136" i="3"/>
  <c r="DF136" i="3"/>
  <c r="DJ136" i="3" s="1"/>
  <c r="DG134" i="3"/>
  <c r="DI134" i="3"/>
  <c r="DF134" i="3"/>
  <c r="DJ134" i="3" s="1"/>
  <c r="DH134" i="3"/>
  <c r="GX119" i="1"/>
  <c r="W119" i="1"/>
  <c r="AH229" i="1"/>
  <c r="U233" i="1"/>
  <c r="CY159" i="1"/>
  <c r="X159" i="1" s="1"/>
  <c r="CZ159" i="1"/>
  <c r="Y159" i="1" s="1"/>
  <c r="V122" i="1"/>
  <c r="AB121" i="1"/>
  <c r="DF89" i="3"/>
  <c r="DJ89" i="3" s="1"/>
  <c r="DG89" i="3"/>
  <c r="DI89" i="3"/>
  <c r="DH89" i="3"/>
  <c r="DF46" i="3"/>
  <c r="DJ46" i="3" s="1"/>
  <c r="DH46" i="3"/>
  <c r="DG46" i="3"/>
  <c r="DI46" i="3"/>
  <c r="AB410" i="1"/>
  <c r="AQ337" i="1"/>
  <c r="V265" i="1"/>
  <c r="AD195" i="1"/>
  <c r="CR195" i="1"/>
  <c r="Q195" i="1" s="1"/>
  <c r="CS195" i="1"/>
  <c r="R195" i="1" s="1"/>
  <c r="GK195" i="1" s="1"/>
  <c r="CR159" i="1"/>
  <c r="Q159" i="1" s="1"/>
  <c r="CS159" i="1"/>
  <c r="R159" i="1" s="1"/>
  <c r="GK159" i="1" s="1"/>
  <c r="AD159" i="1"/>
  <c r="AB159" i="1" s="1"/>
  <c r="CS114" i="1"/>
  <c r="R114" i="1" s="1"/>
  <c r="GK114" i="1" s="1"/>
  <c r="CR114" i="1"/>
  <c r="Q114" i="1" s="1"/>
  <c r="CP114" i="1" s="1"/>
  <c r="O114" i="1" s="1"/>
  <c r="GM114" i="1" s="1"/>
  <c r="GP114" i="1" s="1"/>
  <c r="AD114" i="1"/>
  <c r="AB114" i="1" s="1"/>
  <c r="AE71" i="1"/>
  <c r="R78" i="1"/>
  <c r="AD74" i="1"/>
  <c r="AB74" i="1" s="1"/>
  <c r="CR74" i="1"/>
  <c r="Q74" i="1" s="1"/>
  <c r="CP74" i="1" s="1"/>
  <c r="O74" i="1" s="1"/>
  <c r="GM74" i="1" s="1"/>
  <c r="GP74" i="1" s="1"/>
  <c r="CS74" i="1"/>
  <c r="R74" i="1" s="1"/>
  <c r="GK74" i="1" s="1"/>
  <c r="Y265" i="1"/>
  <c r="F298" i="1"/>
  <c r="T267" i="1"/>
  <c r="CA193" i="1"/>
  <c r="AR197" i="1"/>
  <c r="AE193" i="1"/>
  <c r="R197" i="1"/>
  <c r="GX195" i="1"/>
  <c r="CQ195" i="1"/>
  <c r="P195" i="1" s="1"/>
  <c r="AB195" i="1"/>
  <c r="W122" i="1"/>
  <c r="O71" i="1"/>
  <c r="F80" i="1"/>
  <c r="S119" i="1"/>
  <c r="CY75" i="1"/>
  <c r="X75" i="1" s="1"/>
  <c r="CZ75" i="1"/>
  <c r="Y75" i="1" s="1"/>
  <c r="GX120" i="1"/>
  <c r="GX116" i="1"/>
  <c r="CP115" i="1"/>
  <c r="O115" i="1" s="1"/>
  <c r="AW71" i="1"/>
  <c r="Q71" i="1"/>
  <c r="F90" i="1"/>
  <c r="T122" i="1"/>
  <c r="V39" i="1"/>
  <c r="AI30" i="1"/>
  <c r="CV13" i="3"/>
  <c r="CX13" i="3"/>
  <c r="CU13" i="3"/>
  <c r="BY265" i="1"/>
  <c r="CI271" i="1"/>
  <c r="W233" i="1"/>
  <c r="U193" i="1"/>
  <c r="F219" i="1"/>
  <c r="F165" i="1"/>
  <c r="AO156" i="1"/>
  <c r="Q156" i="1"/>
  <c r="F173" i="1"/>
  <c r="U267" i="1"/>
  <c r="AQ229" i="1"/>
  <c r="F243" i="1"/>
  <c r="Q193" i="1"/>
  <c r="F209" i="1"/>
  <c r="V195" i="1"/>
  <c r="V120" i="1"/>
  <c r="U116" i="1"/>
  <c r="Y78" i="1"/>
  <c r="AL71" i="1"/>
  <c r="S73" i="1"/>
  <c r="U73" i="1"/>
  <c r="CG39" i="1"/>
  <c r="BC424" i="1"/>
  <c r="U340" i="1"/>
  <c r="GX339" i="1"/>
  <c r="CJ342" i="1" s="1"/>
  <c r="CH271" i="1"/>
  <c r="AC265" i="1"/>
  <c r="CF271" i="1"/>
  <c r="AD269" i="1"/>
  <c r="AB269" i="1" s="1"/>
  <c r="CR269" i="1"/>
  <c r="Q269" i="1" s="1"/>
  <c r="CP269" i="1" s="1"/>
  <c r="O269" i="1" s="1"/>
  <c r="GM269" i="1" s="1"/>
  <c r="GP269" i="1" s="1"/>
  <c r="P193" i="1"/>
  <c r="F200" i="1"/>
  <c r="CP159" i="1"/>
  <c r="O159" i="1" s="1"/>
  <c r="GM159" i="1" s="1"/>
  <c r="GP159" i="1" s="1"/>
  <c r="CY115" i="1"/>
  <c r="X115" i="1" s="1"/>
  <c r="CZ115" i="1"/>
  <c r="Y115" i="1" s="1"/>
  <c r="CQ113" i="1"/>
  <c r="P113" i="1" s="1"/>
  <c r="AB113" i="1"/>
  <c r="CM265" i="1"/>
  <c r="CH197" i="1"/>
  <c r="BD156" i="1"/>
  <c r="F186" i="1"/>
  <c r="CQ158" i="1"/>
  <c r="P158" i="1" s="1"/>
  <c r="CP158" i="1" s="1"/>
  <c r="O158" i="1" s="1"/>
  <c r="CR121" i="1"/>
  <c r="Q121" i="1" s="1"/>
  <c r="CP121" i="1" s="1"/>
  <c r="O121" i="1" s="1"/>
  <c r="P120" i="1"/>
  <c r="BY124" i="1"/>
  <c r="X78" i="1"/>
  <c r="AK71" i="1"/>
  <c r="CY74" i="1"/>
  <c r="X74" i="1" s="1"/>
  <c r="CZ74" i="1"/>
  <c r="Y74" i="1" s="1"/>
  <c r="CC30" i="1"/>
  <c r="AT39" i="1"/>
  <c r="CY35" i="1"/>
  <c r="X35" i="1" s="1"/>
  <c r="CW55" i="3"/>
  <c r="CX55" i="3"/>
  <c r="AS161" i="1"/>
  <c r="GX122" i="1"/>
  <c r="R116" i="1"/>
  <c r="GK116" i="1" s="1"/>
  <c r="CQ76" i="1"/>
  <c r="P76" i="1" s="1"/>
  <c r="AB76" i="1"/>
  <c r="AB71" i="1"/>
  <c r="BC342" i="1"/>
  <c r="AD268" i="1"/>
  <c r="AB268" i="1" s="1"/>
  <c r="Q116" i="1"/>
  <c r="F106" i="1"/>
  <c r="AR71" i="1"/>
  <c r="AB36" i="1"/>
  <c r="CQ36" i="1"/>
  <c r="P36" i="1" s="1"/>
  <c r="DI110" i="3"/>
  <c r="DJ110" i="3" s="1"/>
  <c r="DF110" i="3"/>
  <c r="DG110" i="3"/>
  <c r="DH110" i="3"/>
  <c r="S122" i="1"/>
  <c r="W73" i="1"/>
  <c r="CM30" i="1"/>
  <c r="BD39" i="1"/>
  <c r="CR120" i="1"/>
  <c r="Q120" i="1" s="1"/>
  <c r="AD120" i="1"/>
  <c r="AB120" i="1" s="1"/>
  <c r="CX123" i="3"/>
  <c r="CY113" i="1"/>
  <c r="X113" i="1" s="1"/>
  <c r="CZ113" i="1"/>
  <c r="Y113" i="1" s="1"/>
  <c r="BA71" i="1"/>
  <c r="F98" i="1"/>
  <c r="DH42" i="3"/>
  <c r="DF42" i="3"/>
  <c r="DG42" i="3"/>
  <c r="DI42" i="3"/>
  <c r="DJ42" i="3" s="1"/>
  <c r="AD265" i="1"/>
  <c r="T233" i="1"/>
  <c r="AG229" i="1"/>
  <c r="BX193" i="1"/>
  <c r="CG197" i="1"/>
  <c r="AB122" i="1"/>
  <c r="BX110" i="1"/>
  <c r="CY76" i="1"/>
  <c r="X76" i="1" s="1"/>
  <c r="GX73" i="1"/>
  <c r="F288" i="1"/>
  <c r="CI233" i="1"/>
  <c r="T119" i="1"/>
  <c r="AG124" i="1" s="1"/>
  <c r="F100" i="1"/>
  <c r="U71" i="1"/>
  <c r="R73" i="1"/>
  <c r="GK73" i="1" s="1"/>
  <c r="CV47" i="3"/>
  <c r="CX47" i="3"/>
  <c r="F218" i="1"/>
  <c r="BC197" i="1"/>
  <c r="CL193" i="1"/>
  <c r="AG193" i="1"/>
  <c r="U122" i="1"/>
  <c r="U120" i="1"/>
  <c r="AB116" i="1"/>
  <c r="CQ116" i="1"/>
  <c r="P116" i="1" s="1"/>
  <c r="W112" i="1"/>
  <c r="T112" i="1"/>
  <c r="P71" i="1"/>
  <c r="F81" i="1"/>
  <c r="AO39" i="1"/>
  <c r="BX30" i="1"/>
  <c r="AF156" i="1"/>
  <c r="S161" i="1"/>
  <c r="CY158" i="1"/>
  <c r="X158" i="1" s="1"/>
  <c r="CZ158" i="1"/>
  <c r="Y158" i="1" s="1"/>
  <c r="S37" i="1"/>
  <c r="U37" i="1"/>
  <c r="V37" i="1"/>
  <c r="W37" i="1"/>
  <c r="CX145" i="3"/>
  <c r="DI111" i="3"/>
  <c r="DG111" i="3"/>
  <c r="DH111" i="3"/>
  <c r="DF111" i="3"/>
  <c r="DJ111" i="3" s="1"/>
  <c r="CX53" i="3"/>
  <c r="AB229" i="1"/>
  <c r="O233" i="1"/>
  <c r="F164" i="1"/>
  <c r="V119" i="1"/>
  <c r="AI124" i="1" s="1"/>
  <c r="BC110" i="1"/>
  <c r="AJ30" i="1"/>
  <c r="W39" i="1"/>
  <c r="CM193" i="1"/>
  <c r="BC161" i="1"/>
  <c r="CR118" i="1"/>
  <c r="Q118" i="1" s="1"/>
  <c r="S78" i="1"/>
  <c r="DI139" i="3"/>
  <c r="DF79" i="3"/>
  <c r="DH79" i="3"/>
  <c r="DG79" i="3"/>
  <c r="DJ79" i="3" s="1"/>
  <c r="DF68" i="3"/>
  <c r="DJ68" i="3" s="1"/>
  <c r="DG68" i="3"/>
  <c r="DI68" i="3"/>
  <c r="DH68" i="3"/>
  <c r="DF39" i="3"/>
  <c r="DI39" i="3"/>
  <c r="DJ39" i="3" s="1"/>
  <c r="DG32" i="3"/>
  <c r="DJ32" i="3" s="1"/>
  <c r="DH32" i="3"/>
  <c r="DI32" i="3"/>
  <c r="DF32" i="3"/>
  <c r="DF30" i="3"/>
  <c r="DG30" i="3"/>
  <c r="DH30" i="3"/>
  <c r="DI30" i="3"/>
  <c r="DJ30" i="3" s="1"/>
  <c r="BB161" i="1"/>
  <c r="R161" i="1"/>
  <c r="AC156" i="1"/>
  <c r="AD73" i="1"/>
  <c r="AB73" i="1" s="1"/>
  <c r="CX115" i="3"/>
  <c r="DG64" i="3"/>
  <c r="DI64" i="3"/>
  <c r="DF64" i="3"/>
  <c r="DJ64" i="3" s="1"/>
  <c r="DH64" i="3"/>
  <c r="W78" i="1"/>
  <c r="AJ71" i="1"/>
  <c r="CX129" i="3"/>
  <c r="CV109" i="3"/>
  <c r="CX109" i="3"/>
  <c r="DI5" i="3"/>
  <c r="DG5" i="3"/>
  <c r="DH5" i="3"/>
  <c r="DF5" i="3"/>
  <c r="DJ5" i="3" s="1"/>
  <c r="CF161" i="1"/>
  <c r="AI71" i="1"/>
  <c r="V78" i="1"/>
  <c r="BY71" i="1"/>
  <c r="CJ39" i="1"/>
  <c r="CS34" i="1"/>
  <c r="CR34" i="1"/>
  <c r="Q34" i="1" s="1"/>
  <c r="DF40" i="3"/>
  <c r="DJ40" i="3" s="1"/>
  <c r="DH40" i="3"/>
  <c r="DI40" i="3"/>
  <c r="DI38" i="3"/>
  <c r="DJ38" i="3" s="1"/>
  <c r="DG38" i="3"/>
  <c r="DH38" i="3"/>
  <c r="BD78" i="1"/>
  <c r="P75" i="1"/>
  <c r="BX71" i="1"/>
  <c r="CY32" i="1"/>
  <c r="X32" i="1" s="1"/>
  <c r="CZ32" i="1"/>
  <c r="Y32" i="1" s="1"/>
  <c r="DF139" i="3"/>
  <c r="DJ139" i="3" s="1"/>
  <c r="DH139" i="3"/>
  <c r="DH75" i="3"/>
  <c r="DI75" i="3"/>
  <c r="DJ75" i="3" s="1"/>
  <c r="DF75" i="3"/>
  <c r="DG75" i="3"/>
  <c r="BC78" i="1"/>
  <c r="CX71" i="3"/>
  <c r="DH69" i="3"/>
  <c r="DI69" i="3"/>
  <c r="DF69" i="3"/>
  <c r="DJ69" i="3" s="1"/>
  <c r="DG69" i="3"/>
  <c r="BB78" i="1"/>
  <c r="P73" i="1"/>
  <c r="CP73" i="1" s="1"/>
  <c r="O73" i="1" s="1"/>
  <c r="CV99" i="3"/>
  <c r="CX99" i="3"/>
  <c r="CX96" i="3"/>
  <c r="CX78" i="3"/>
  <c r="CV78" i="3"/>
  <c r="DF2" i="3"/>
  <c r="DG2" i="3"/>
  <c r="DH2" i="3"/>
  <c r="DI2" i="3"/>
  <c r="DJ2" i="3" s="1"/>
  <c r="DG92" i="3"/>
  <c r="DF92" i="3"/>
  <c r="DJ92" i="3" s="1"/>
  <c r="DH92" i="3"/>
  <c r="DI92" i="3"/>
  <c r="DI26" i="3"/>
  <c r="DG26" i="3"/>
  <c r="CX19" i="3"/>
  <c r="CR113" i="1"/>
  <c r="Q113" i="1" s="1"/>
  <c r="CS113" i="1"/>
  <c r="R113" i="1" s="1"/>
  <c r="GK113" i="1" s="1"/>
  <c r="CH78" i="1"/>
  <c r="CR76" i="1"/>
  <c r="Q76" i="1" s="1"/>
  <c r="CS76" i="1"/>
  <c r="R76" i="1" s="1"/>
  <c r="GK76" i="1" s="1"/>
  <c r="V73" i="1"/>
  <c r="AC39" i="1"/>
  <c r="CV142" i="3"/>
  <c r="CX137" i="3"/>
  <c r="CV137" i="3"/>
  <c r="DF124" i="3"/>
  <c r="DH124" i="3"/>
  <c r="DI124" i="3"/>
  <c r="DJ124" i="3" s="1"/>
  <c r="DG124" i="3"/>
  <c r="DF122" i="3"/>
  <c r="DH122" i="3"/>
  <c r="DF104" i="3"/>
  <c r="DJ104" i="3" s="1"/>
  <c r="DH104" i="3"/>
  <c r="DG66" i="3"/>
  <c r="DF34" i="3"/>
  <c r="DG34" i="3"/>
  <c r="DH34" i="3"/>
  <c r="CW4" i="3"/>
  <c r="CX4" i="3"/>
  <c r="DF135" i="3"/>
  <c r="DJ135" i="3" s="1"/>
  <c r="DG135" i="3"/>
  <c r="DH135" i="3"/>
  <c r="DF102" i="3"/>
  <c r="DH102" i="3"/>
  <c r="DG102" i="3"/>
  <c r="CX54" i="3"/>
  <c r="CV54" i="3"/>
  <c r="DF128" i="3"/>
  <c r="DJ128" i="3" s="1"/>
  <c r="DH128" i="3"/>
  <c r="DG128" i="3"/>
  <c r="DI128" i="3"/>
  <c r="CV39" i="3"/>
  <c r="T78" i="1"/>
  <c r="AH39" i="1"/>
  <c r="DF100" i="3"/>
  <c r="DJ100" i="3" s="1"/>
  <c r="DG100" i="3"/>
  <c r="DH100" i="3"/>
  <c r="CW79" i="3"/>
  <c r="DG37" i="3"/>
  <c r="DH37" i="3"/>
  <c r="DI37" i="3"/>
  <c r="DJ37" i="3" s="1"/>
  <c r="DF37" i="3"/>
  <c r="CW32" i="3"/>
  <c r="DG101" i="3"/>
  <c r="DH101" i="3"/>
  <c r="DI101" i="3"/>
  <c r="CX52" i="3"/>
  <c r="CV14" i="3"/>
  <c r="CX14" i="3"/>
  <c r="CX1" i="3"/>
  <c r="CV114" i="3"/>
  <c r="DG86" i="3"/>
  <c r="DI86" i="3"/>
  <c r="DJ86" i="3" s="1"/>
  <c r="DF50" i="3"/>
  <c r="DJ50" i="3" s="1"/>
  <c r="DH50" i="3"/>
  <c r="DF48" i="3"/>
  <c r="DG48" i="3"/>
  <c r="DJ48" i="3" s="1"/>
  <c r="DI48" i="3"/>
  <c r="DF21" i="3"/>
  <c r="DJ21" i="3" s="1"/>
  <c r="DG21" i="3"/>
  <c r="DH21" i="3"/>
  <c r="BY39" i="1"/>
  <c r="CR32" i="1"/>
  <c r="Q32" i="1" s="1"/>
  <c r="CP32" i="1" s="1"/>
  <c r="O32" i="1" s="1"/>
  <c r="CS32" i="1"/>
  <c r="R32" i="1" s="1"/>
  <c r="GK32" i="1" s="1"/>
  <c r="DF140" i="3"/>
  <c r="DJ140" i="3" s="1"/>
  <c r="DG140" i="3"/>
  <c r="DI140" i="3"/>
  <c r="DH117" i="3"/>
  <c r="DG117" i="3"/>
  <c r="DI117" i="3"/>
  <c r="DF117" i="3"/>
  <c r="DJ117" i="3" s="1"/>
  <c r="DH29" i="3"/>
  <c r="DI29" i="3"/>
  <c r="CX11" i="3"/>
  <c r="BC30" i="1"/>
  <c r="F55" i="1"/>
  <c r="DH86" i="3"/>
  <c r="DH130" i="3"/>
  <c r="DI130" i="3"/>
  <c r="DF130" i="3"/>
  <c r="DJ130" i="3" s="1"/>
  <c r="DG130" i="3"/>
  <c r="CW91" i="3"/>
  <c r="CX91" i="3"/>
  <c r="DF86" i="3"/>
  <c r="CX85" i="3"/>
  <c r="DI81" i="3"/>
  <c r="DH65" i="3"/>
  <c r="DG56" i="3"/>
  <c r="DI56" i="3"/>
  <c r="DH56" i="3"/>
  <c r="DG27" i="3"/>
  <c r="DI27" i="3"/>
  <c r="CX141" i="3"/>
  <c r="CV141" i="3"/>
  <c r="DI131" i="3"/>
  <c r="DF116" i="3"/>
  <c r="DH116" i="3"/>
  <c r="DH105" i="3"/>
  <c r="DI105" i="3"/>
  <c r="DF105" i="3"/>
  <c r="DJ105" i="3" s="1"/>
  <c r="DG105" i="3"/>
  <c r="DF101" i="3"/>
  <c r="DJ101" i="3" s="1"/>
  <c r="DH81" i="3"/>
  <c r="DI80" i="3"/>
  <c r="DG80" i="3"/>
  <c r="DH80" i="3"/>
  <c r="DG65" i="3"/>
  <c r="CX59" i="3"/>
  <c r="DG49" i="3"/>
  <c r="DI49" i="3"/>
  <c r="DH49" i="3"/>
  <c r="DF36" i="3"/>
  <c r="DJ36" i="3" s="1"/>
  <c r="DG36" i="3"/>
  <c r="DI36" i="3"/>
  <c r="DF25" i="3"/>
  <c r="DJ25" i="3" s="1"/>
  <c r="DG25" i="3"/>
  <c r="DH25" i="3"/>
  <c r="DI25" i="3"/>
  <c r="P37" i="1"/>
  <c r="CX133" i="3"/>
  <c r="CV133" i="3"/>
  <c r="DG131" i="3"/>
  <c r="CX83" i="3"/>
  <c r="DG81" i="3"/>
  <c r="DF65" i="3"/>
  <c r="DJ65" i="3" s="1"/>
  <c r="DF62" i="3"/>
  <c r="DG62" i="3"/>
  <c r="DI50" i="3"/>
  <c r="DG41" i="3"/>
  <c r="DI41" i="3"/>
  <c r="DJ41" i="3" s="1"/>
  <c r="DF41" i="3"/>
  <c r="CV9" i="3"/>
  <c r="CX9" i="3"/>
  <c r="CV82" i="3"/>
  <c r="CW67" i="3"/>
  <c r="CX67" i="3"/>
  <c r="DF24" i="3"/>
  <c r="DJ24" i="3" s="1"/>
  <c r="DH24" i="3"/>
  <c r="CX17" i="3"/>
  <c r="DI125" i="3"/>
  <c r="CV120" i="3"/>
  <c r="CV8" i="3"/>
  <c r="CX8" i="3"/>
  <c r="CV106" i="3"/>
  <c r="DF87" i="3"/>
  <c r="DH87" i="3"/>
  <c r="DG24" i="3"/>
  <c r="CK30" i="1"/>
  <c r="CX113" i="3"/>
  <c r="DI90" i="3"/>
  <c r="DJ90" i="3" s="1"/>
  <c r="CX114" i="3"/>
  <c r="CX103" i="3"/>
  <c r="DH90" i="3"/>
  <c r="CX63" i="3"/>
  <c r="CX31" i="3"/>
  <c r="CX20" i="3"/>
  <c r="CX10" i="3"/>
  <c r="CV6" i="3"/>
  <c r="CX120" i="3"/>
  <c r="CV98" i="3"/>
  <c r="CV97" i="3"/>
  <c r="CX35" i="3"/>
  <c r="T50" i="8" l="1"/>
  <c r="K54" i="8" s="1"/>
  <c r="T44" i="7"/>
  <c r="J48" i="7" s="1"/>
  <c r="CJ490" i="1"/>
  <c r="BA533" i="1"/>
  <c r="T382" i="8"/>
  <c r="K387" i="8" s="1"/>
  <c r="T376" i="7"/>
  <c r="J381" i="7" s="1"/>
  <c r="R265" i="7"/>
  <c r="J267" i="7" s="1"/>
  <c r="R271" i="8"/>
  <c r="K273" i="8" s="1"/>
  <c r="T530" i="7"/>
  <c r="J535" i="7" s="1"/>
  <c r="T536" i="8"/>
  <c r="K541" i="8" s="1"/>
  <c r="GM611" i="1"/>
  <c r="GP611" i="1" s="1"/>
  <c r="K111" i="8"/>
  <c r="J105" i="7"/>
  <c r="T173" i="8"/>
  <c r="K177" i="8" s="1"/>
  <c r="T167" i="7"/>
  <c r="J171" i="7" s="1"/>
  <c r="GM653" i="1"/>
  <c r="GP653" i="1" s="1"/>
  <c r="K197" i="8"/>
  <c r="J191" i="7"/>
  <c r="DF66" i="3"/>
  <c r="DH66" i="3"/>
  <c r="DI66" i="3"/>
  <c r="DJ66" i="3" s="1"/>
  <c r="R662" i="1"/>
  <c r="GK662" i="1" s="1"/>
  <c r="V513" i="8"/>
  <c r="V507" i="7"/>
  <c r="V257" i="7"/>
  <c r="V263" i="8"/>
  <c r="CP122" i="1"/>
  <c r="O122" i="1" s="1"/>
  <c r="R567" i="1"/>
  <c r="V367" i="8"/>
  <c r="V361" i="7"/>
  <c r="GM508" i="1"/>
  <c r="GP508" i="1" s="1"/>
  <c r="GM418" i="1"/>
  <c r="GP418" i="1" s="1"/>
  <c r="GM502" i="1"/>
  <c r="GP502" i="1" s="1"/>
  <c r="GM655" i="1"/>
  <c r="GP655" i="1" s="1"/>
  <c r="R523" i="1"/>
  <c r="GK523" i="1" s="1"/>
  <c r="V319" i="8"/>
  <c r="V313" i="7"/>
  <c r="T475" i="7"/>
  <c r="J480" i="7" s="1"/>
  <c r="T481" i="8"/>
  <c r="K486" i="8" s="1"/>
  <c r="CY665" i="1"/>
  <c r="X665" i="1" s="1"/>
  <c r="GM665" i="1" s="1"/>
  <c r="GP665" i="1" s="1"/>
  <c r="CZ530" i="1"/>
  <c r="Y530" i="1" s="1"/>
  <c r="K349" i="8"/>
  <c r="J343" i="7"/>
  <c r="CY530" i="1"/>
  <c r="X530" i="1" s="1"/>
  <c r="K320" i="8"/>
  <c r="J314" i="7"/>
  <c r="K546" i="8"/>
  <c r="J540" i="7"/>
  <c r="L557" i="8"/>
  <c r="K551" i="7"/>
  <c r="J385" i="7"/>
  <c r="K391" i="8"/>
  <c r="F82" i="1"/>
  <c r="AO71" i="1"/>
  <c r="DG74" i="3"/>
  <c r="R515" i="7"/>
  <c r="J519" i="7" s="1"/>
  <c r="I522" i="7" s="1"/>
  <c r="R521" i="8"/>
  <c r="K525" i="8" s="1"/>
  <c r="J266" i="7"/>
  <c r="K272" i="8"/>
  <c r="J276" i="8" s="1"/>
  <c r="J485" i="7"/>
  <c r="I490" i="7" s="1"/>
  <c r="K491" i="8"/>
  <c r="J496" i="8" s="1"/>
  <c r="R248" i="8"/>
  <c r="K251" i="8" s="1"/>
  <c r="R242" i="7"/>
  <c r="J245" i="7" s="1"/>
  <c r="I248" i="7" s="1"/>
  <c r="R568" i="1"/>
  <c r="GK568" i="1" s="1"/>
  <c r="V374" i="8"/>
  <c r="V368" i="7"/>
  <c r="T271" i="8"/>
  <c r="K274" i="8" s="1"/>
  <c r="T265" i="7"/>
  <c r="J268" i="7" s="1"/>
  <c r="F189" i="1"/>
  <c r="AR156" i="1"/>
  <c r="CP520" i="1"/>
  <c r="O520" i="1" s="1"/>
  <c r="GM520" i="1" s="1"/>
  <c r="GP520" i="1" s="1"/>
  <c r="K308" i="8"/>
  <c r="J302" i="7"/>
  <c r="I306" i="7" s="1"/>
  <c r="K536" i="7"/>
  <c r="L542" i="8"/>
  <c r="CP505" i="1"/>
  <c r="O505" i="1" s="1"/>
  <c r="GM505" i="1" s="1"/>
  <c r="GP505" i="1" s="1"/>
  <c r="K250" i="8"/>
  <c r="J244" i="7"/>
  <c r="GM525" i="1"/>
  <c r="GP525" i="1" s="1"/>
  <c r="T326" i="8"/>
  <c r="K331" i="8" s="1"/>
  <c r="T320" i="7"/>
  <c r="J325" i="7" s="1"/>
  <c r="R571" i="1"/>
  <c r="GK571" i="1" s="1"/>
  <c r="V397" i="8"/>
  <c r="V391" i="7"/>
  <c r="CZ614" i="1"/>
  <c r="Y614" i="1" s="1"/>
  <c r="J441" i="7"/>
  <c r="K447" i="8"/>
  <c r="BZ490" i="1"/>
  <c r="CG533" i="1"/>
  <c r="AQ533" i="1"/>
  <c r="L353" i="8"/>
  <c r="K347" i="7"/>
  <c r="T340" i="8"/>
  <c r="K344" i="8" s="1"/>
  <c r="T334" i="7"/>
  <c r="J338" i="7" s="1"/>
  <c r="R334" i="8"/>
  <c r="K336" i="8" s="1"/>
  <c r="R328" i="7"/>
  <c r="J330" i="7" s="1"/>
  <c r="CP513" i="1"/>
  <c r="O513" i="1" s="1"/>
  <c r="GM513" i="1" s="1"/>
  <c r="GP513" i="1" s="1"/>
  <c r="J273" i="7"/>
  <c r="K279" i="8"/>
  <c r="R196" i="8"/>
  <c r="K201" i="8" s="1"/>
  <c r="R190" i="7"/>
  <c r="J195" i="7" s="1"/>
  <c r="J346" i="8"/>
  <c r="AQ71" i="1"/>
  <c r="F88" i="1"/>
  <c r="T491" i="7"/>
  <c r="J496" i="7" s="1"/>
  <c r="T497" i="8"/>
  <c r="K502" i="8" s="1"/>
  <c r="AQ575" i="1"/>
  <c r="CI71" i="1"/>
  <c r="AZ78" i="1"/>
  <c r="R525" i="1"/>
  <c r="GK525" i="1" s="1"/>
  <c r="V326" i="8"/>
  <c r="V320" i="7"/>
  <c r="I256" i="7"/>
  <c r="GM499" i="1"/>
  <c r="GP499" i="1" s="1"/>
  <c r="CP515" i="1"/>
  <c r="O515" i="1" s="1"/>
  <c r="K287" i="8"/>
  <c r="J281" i="7"/>
  <c r="T459" i="7"/>
  <c r="J464" i="7" s="1"/>
  <c r="T465" i="8"/>
  <c r="K470" i="8" s="1"/>
  <c r="R475" i="7"/>
  <c r="J479" i="7" s="1"/>
  <c r="R481" i="8"/>
  <c r="K485" i="8" s="1"/>
  <c r="J488" i="8" s="1"/>
  <c r="T187" i="8"/>
  <c r="K192" i="8" s="1"/>
  <c r="T181" i="7"/>
  <c r="J186" i="7" s="1"/>
  <c r="AL342" i="1"/>
  <c r="AL337" i="1" s="1"/>
  <c r="T148" i="7"/>
  <c r="J154" i="7" s="1"/>
  <c r="T154" i="8"/>
  <c r="K160" i="8" s="1"/>
  <c r="R187" i="8"/>
  <c r="K191" i="8" s="1"/>
  <c r="R181" i="7"/>
  <c r="J185" i="7" s="1"/>
  <c r="R544" i="8"/>
  <c r="K548" i="8" s="1"/>
  <c r="R538" i="7"/>
  <c r="J542" i="7" s="1"/>
  <c r="F242" i="1"/>
  <c r="AP229" i="1"/>
  <c r="J448" i="7"/>
  <c r="K454" i="8"/>
  <c r="DH74" i="3"/>
  <c r="AK342" i="1"/>
  <c r="R148" i="7"/>
  <c r="J153" i="7" s="1"/>
  <c r="R154" i="8"/>
  <c r="K159" i="8" s="1"/>
  <c r="R277" i="8"/>
  <c r="K280" i="8" s="1"/>
  <c r="R271" i="7"/>
  <c r="J274" i="7" s="1"/>
  <c r="CG575" i="1"/>
  <c r="CG565" i="1" s="1"/>
  <c r="CZ510" i="1"/>
  <c r="Y510" i="1" s="1"/>
  <c r="J259" i="7"/>
  <c r="K265" i="8"/>
  <c r="CY510" i="1"/>
  <c r="X510" i="1" s="1"/>
  <c r="AD39" i="1"/>
  <c r="Q39" i="1" s="1"/>
  <c r="R499" i="7"/>
  <c r="J503" i="7" s="1"/>
  <c r="R505" i="8"/>
  <c r="K509" i="8" s="1"/>
  <c r="T277" i="8"/>
  <c r="K281" i="8" s="1"/>
  <c r="T271" i="7"/>
  <c r="J275" i="7" s="1"/>
  <c r="T483" i="7"/>
  <c r="J488" i="7" s="1"/>
  <c r="T489" i="8"/>
  <c r="K494" i="8" s="1"/>
  <c r="R326" i="8"/>
  <c r="K330" i="8" s="1"/>
  <c r="R320" i="7"/>
  <c r="J324" i="7" s="1"/>
  <c r="AH671" i="1"/>
  <c r="L495" i="8"/>
  <c r="K489" i="7"/>
  <c r="J417" i="7"/>
  <c r="K423" i="8"/>
  <c r="CP120" i="1"/>
  <c r="O120" i="1" s="1"/>
  <c r="CG424" i="1"/>
  <c r="GM654" i="1"/>
  <c r="GP654" i="1" s="1"/>
  <c r="CE71" i="1"/>
  <c r="R173" i="8"/>
  <c r="K176" i="8" s="1"/>
  <c r="R167" i="7"/>
  <c r="J170" i="7" s="1"/>
  <c r="K101" i="7"/>
  <c r="L107" i="8"/>
  <c r="CZ34" i="1"/>
  <c r="Y34" i="1" s="1"/>
  <c r="F199" i="1"/>
  <c r="F179" i="1"/>
  <c r="AS110" i="1"/>
  <c r="CP421" i="1"/>
  <c r="O421" i="1" s="1"/>
  <c r="K198" i="8"/>
  <c r="J192" i="7"/>
  <c r="R419" i="1"/>
  <c r="V181" i="7"/>
  <c r="J187" i="7" s="1"/>
  <c r="V187" i="8"/>
  <c r="K193" i="8" s="1"/>
  <c r="R669" i="1"/>
  <c r="GK669" i="1" s="1"/>
  <c r="V552" i="8"/>
  <c r="V546" i="7"/>
  <c r="AH617" i="1"/>
  <c r="U617" i="1" s="1"/>
  <c r="K431" i="7"/>
  <c r="L437" i="8"/>
  <c r="T454" i="1"/>
  <c r="R439" i="8"/>
  <c r="K442" i="8" s="1"/>
  <c r="R433" i="7"/>
  <c r="J436" i="7" s="1"/>
  <c r="I439" i="7" s="1"/>
  <c r="R319" i="8"/>
  <c r="K322" i="8" s="1"/>
  <c r="R313" i="7"/>
  <c r="J316" i="7" s="1"/>
  <c r="I319" i="7" s="1"/>
  <c r="CY612" i="1"/>
  <c r="X612" i="1" s="1"/>
  <c r="K433" i="8"/>
  <c r="J427" i="7"/>
  <c r="J113" i="7"/>
  <c r="K119" i="8"/>
  <c r="R120" i="1"/>
  <c r="GK120" i="1" s="1"/>
  <c r="V109" i="8"/>
  <c r="V103" i="7"/>
  <c r="AT193" i="1"/>
  <c r="F215" i="1"/>
  <c r="CY34" i="1"/>
  <c r="X34" i="1" s="1"/>
  <c r="AJ124" i="1"/>
  <c r="CP419" i="1"/>
  <c r="O419" i="1" s="1"/>
  <c r="K189" i="8"/>
  <c r="J183" i="7"/>
  <c r="GM494" i="1"/>
  <c r="GP494" i="1" s="1"/>
  <c r="K377" i="8"/>
  <c r="J371" i="7"/>
  <c r="F689" i="1"/>
  <c r="R349" i="7"/>
  <c r="J352" i="7" s="1"/>
  <c r="I355" i="7" s="1"/>
  <c r="R355" i="8"/>
  <c r="K358" i="8" s="1"/>
  <c r="J361" i="8" s="1"/>
  <c r="T408" i="1"/>
  <c r="CZ615" i="1"/>
  <c r="Y615" i="1" s="1"/>
  <c r="CP33" i="1"/>
  <c r="O33" i="1" s="1"/>
  <c r="GM33" i="1" s="1"/>
  <c r="GP33" i="1" s="1"/>
  <c r="K392" i="8"/>
  <c r="J386" i="7"/>
  <c r="J175" i="7"/>
  <c r="K181" i="8"/>
  <c r="CZ416" i="1"/>
  <c r="Y416" i="1" s="1"/>
  <c r="CY416" i="1"/>
  <c r="X416" i="1" s="1"/>
  <c r="K516" i="8"/>
  <c r="J510" i="7"/>
  <c r="R399" i="7"/>
  <c r="J404" i="7" s="1"/>
  <c r="R405" i="8"/>
  <c r="K410" i="8" s="1"/>
  <c r="W156" i="1"/>
  <c r="F187" i="1"/>
  <c r="AQ110" i="1"/>
  <c r="CJ124" i="1"/>
  <c r="J237" i="7"/>
  <c r="K243" i="8"/>
  <c r="R570" i="1"/>
  <c r="GK570" i="1" s="1"/>
  <c r="GM570" i="1" s="1"/>
  <c r="GP570" i="1" s="1"/>
  <c r="V390" i="8"/>
  <c r="V384" i="7"/>
  <c r="GM658" i="1"/>
  <c r="GP658" i="1" s="1"/>
  <c r="T249" i="7"/>
  <c r="J254" i="7" s="1"/>
  <c r="T255" i="8"/>
  <c r="K260" i="8" s="1"/>
  <c r="CP573" i="1"/>
  <c r="O573" i="1" s="1"/>
  <c r="GM573" i="1" s="1"/>
  <c r="GP573" i="1" s="1"/>
  <c r="J403" i="7"/>
  <c r="K409" i="8"/>
  <c r="T355" i="8"/>
  <c r="K359" i="8" s="1"/>
  <c r="T349" i="7"/>
  <c r="J353" i="7" s="1"/>
  <c r="CY615" i="1"/>
  <c r="X615" i="1" s="1"/>
  <c r="J419" i="7"/>
  <c r="K425" i="8"/>
  <c r="CZ522" i="1"/>
  <c r="Y522" i="1" s="1"/>
  <c r="K314" i="8"/>
  <c r="J308" i="7"/>
  <c r="CY522" i="1"/>
  <c r="X522" i="1" s="1"/>
  <c r="F352" i="1"/>
  <c r="AQ372" i="1"/>
  <c r="K376" i="8"/>
  <c r="J370" i="7"/>
  <c r="I375" i="7" s="1"/>
  <c r="I216" i="7"/>
  <c r="J414" i="8"/>
  <c r="R50" i="8"/>
  <c r="K53" i="8" s="1"/>
  <c r="R44" i="7"/>
  <c r="J47" i="7" s="1"/>
  <c r="K81" i="8"/>
  <c r="J75" i="7"/>
  <c r="T248" i="8"/>
  <c r="K252" i="8" s="1"/>
  <c r="T242" i="7"/>
  <c r="J246" i="7" s="1"/>
  <c r="R459" i="7"/>
  <c r="J463" i="7" s="1"/>
  <c r="R465" i="8"/>
  <c r="K469" i="8" s="1"/>
  <c r="L122" i="8"/>
  <c r="K116" i="7"/>
  <c r="Y156" i="1"/>
  <c r="F188" i="1"/>
  <c r="CP36" i="1"/>
  <c r="O36" i="1" s="1"/>
  <c r="J55" i="7"/>
  <c r="K61" i="8"/>
  <c r="J394" i="7"/>
  <c r="K400" i="8"/>
  <c r="GM522" i="1"/>
  <c r="GP522" i="1" s="1"/>
  <c r="T196" i="8"/>
  <c r="K202" i="8" s="1"/>
  <c r="T190" i="7"/>
  <c r="J196" i="7" s="1"/>
  <c r="I199" i="7" s="1"/>
  <c r="K82" i="8"/>
  <c r="J87" i="8" s="1"/>
  <c r="J76" i="7"/>
  <c r="T544" i="8"/>
  <c r="K549" i="8" s="1"/>
  <c r="T538" i="7"/>
  <c r="J543" i="7" s="1"/>
  <c r="CZ518" i="1"/>
  <c r="Y518" i="1" s="1"/>
  <c r="J293" i="7"/>
  <c r="K299" i="8"/>
  <c r="CY518" i="1"/>
  <c r="X518" i="1" s="1"/>
  <c r="K266" i="8"/>
  <c r="J260" i="7"/>
  <c r="K45" i="8"/>
  <c r="J39" i="7"/>
  <c r="DI74" i="3"/>
  <c r="DJ74" i="3" s="1"/>
  <c r="K335" i="8"/>
  <c r="J329" i="7"/>
  <c r="CP340" i="1"/>
  <c r="O340" i="1" s="1"/>
  <c r="GM340" i="1" s="1"/>
  <c r="GP340" i="1" s="1"/>
  <c r="R491" i="7"/>
  <c r="J495" i="7" s="1"/>
  <c r="I498" i="7" s="1"/>
  <c r="R497" i="8"/>
  <c r="K501" i="8" s="1"/>
  <c r="R483" i="7"/>
  <c r="J487" i="7" s="1"/>
  <c r="R489" i="8"/>
  <c r="K493" i="8" s="1"/>
  <c r="CZ609" i="1"/>
  <c r="Y609" i="1" s="1"/>
  <c r="K422" i="8"/>
  <c r="J416" i="7"/>
  <c r="J220" i="7"/>
  <c r="K226" i="8"/>
  <c r="R118" i="1"/>
  <c r="V88" i="8"/>
  <c r="K96" i="8" s="1"/>
  <c r="V82" i="7"/>
  <c r="J90" i="7" s="1"/>
  <c r="F87" i="1"/>
  <c r="AP71" i="1"/>
  <c r="R416" i="1"/>
  <c r="V174" i="7"/>
  <c r="V180" i="8"/>
  <c r="L511" i="8"/>
  <c r="K505" i="7"/>
  <c r="CY614" i="1"/>
  <c r="X614" i="1" s="1"/>
  <c r="CZ515" i="1"/>
  <c r="Y515" i="1" s="1"/>
  <c r="K286" i="8"/>
  <c r="J280" i="7"/>
  <c r="CY515" i="1"/>
  <c r="X515" i="1" s="1"/>
  <c r="K242" i="8"/>
  <c r="J236" i="7"/>
  <c r="CY504" i="1"/>
  <c r="X504" i="1" s="1"/>
  <c r="CZ504" i="1"/>
  <c r="Y504" i="1" s="1"/>
  <c r="I482" i="7"/>
  <c r="J504" i="8"/>
  <c r="R34" i="1"/>
  <c r="V43" i="8"/>
  <c r="V37" i="7"/>
  <c r="AH124" i="1"/>
  <c r="GK117" i="1"/>
  <c r="CP510" i="1"/>
  <c r="O510" i="1" s="1"/>
  <c r="CP664" i="1"/>
  <c r="O664" i="1" s="1"/>
  <c r="GM664" i="1" s="1"/>
  <c r="GP664" i="1" s="1"/>
  <c r="K524" i="8"/>
  <c r="J518" i="7"/>
  <c r="T390" i="8"/>
  <c r="K394" i="8" s="1"/>
  <c r="T384" i="7"/>
  <c r="J388" i="7" s="1"/>
  <c r="K531" i="8"/>
  <c r="J525" i="7"/>
  <c r="V44" i="7"/>
  <c r="V50" i="8"/>
  <c r="R35" i="1"/>
  <c r="GK35" i="1" s="1"/>
  <c r="GM35" i="1" s="1"/>
  <c r="GP35" i="1" s="1"/>
  <c r="I327" i="7"/>
  <c r="J52" i="7"/>
  <c r="K58" i="8"/>
  <c r="CP118" i="1"/>
  <c r="O118" i="1" s="1"/>
  <c r="J85" i="7"/>
  <c r="K91" i="8"/>
  <c r="T305" i="8"/>
  <c r="K310" i="8" s="1"/>
  <c r="T299" i="7"/>
  <c r="J304" i="7" s="1"/>
  <c r="T515" i="7"/>
  <c r="J520" i="7" s="1"/>
  <c r="T521" i="8"/>
  <c r="K526" i="8" s="1"/>
  <c r="K468" i="8"/>
  <c r="J472" i="8" s="1"/>
  <c r="J462" i="7"/>
  <c r="I466" i="7" s="1"/>
  <c r="R390" i="8"/>
  <c r="K393" i="8" s="1"/>
  <c r="R384" i="7"/>
  <c r="J387" i="7" s="1"/>
  <c r="CZ661" i="1"/>
  <c r="Y661" i="1" s="1"/>
  <c r="AL671" i="1" s="1"/>
  <c r="K507" i="8"/>
  <c r="J501" i="7"/>
  <c r="K539" i="8"/>
  <c r="J533" i="7"/>
  <c r="CY569" i="1"/>
  <c r="X569" i="1" s="1"/>
  <c r="K384" i="8"/>
  <c r="J378" i="7"/>
  <c r="CZ36" i="1"/>
  <c r="Y36" i="1" s="1"/>
  <c r="R119" i="1"/>
  <c r="V93" i="7"/>
  <c r="J100" i="7" s="1"/>
  <c r="V99" i="8"/>
  <c r="K106" i="8" s="1"/>
  <c r="T467" i="7"/>
  <c r="J472" i="7" s="1"/>
  <c r="T473" i="8"/>
  <c r="K478" i="8" s="1"/>
  <c r="K554" i="8"/>
  <c r="J548" i="7"/>
  <c r="V51" i="7"/>
  <c r="J58" i="7" s="1"/>
  <c r="V57" i="8"/>
  <c r="K64" i="8" s="1"/>
  <c r="R36" i="1"/>
  <c r="K90" i="8"/>
  <c r="J84" i="7"/>
  <c r="CY118" i="1"/>
  <c r="X118" i="1" s="1"/>
  <c r="CZ118" i="1"/>
  <c r="Y118" i="1" s="1"/>
  <c r="CY36" i="1"/>
  <c r="X36" i="1" s="1"/>
  <c r="CP119" i="1"/>
  <c r="O119" i="1" s="1"/>
  <c r="J96" i="7"/>
  <c r="K102" i="8"/>
  <c r="R501" i="1"/>
  <c r="V225" i="7"/>
  <c r="J232" i="7" s="1"/>
  <c r="V231" i="8"/>
  <c r="K238" i="8" s="1"/>
  <c r="AD671" i="1"/>
  <c r="AF671" i="1"/>
  <c r="L229" i="8"/>
  <c r="K223" i="7"/>
  <c r="BC265" i="1"/>
  <c r="F287" i="1"/>
  <c r="CP525" i="1"/>
  <c r="O525" i="1" s="1"/>
  <c r="J322" i="7"/>
  <c r="K328" i="8"/>
  <c r="GM231" i="1"/>
  <c r="GP231" i="1" s="1"/>
  <c r="T411" i="1"/>
  <c r="CP512" i="1"/>
  <c r="O512" i="1" s="1"/>
  <c r="R513" i="1"/>
  <c r="GK513" i="1" s="1"/>
  <c r="V271" i="7"/>
  <c r="V277" i="8"/>
  <c r="CJ671" i="1"/>
  <c r="BA671" i="1" s="1"/>
  <c r="BC565" i="1"/>
  <c r="F591" i="1"/>
  <c r="CY497" i="1"/>
  <c r="X497" i="1" s="1"/>
  <c r="J219" i="7"/>
  <c r="K225" i="8"/>
  <c r="CZ497" i="1"/>
  <c r="Y497" i="1" s="1"/>
  <c r="F170" i="1"/>
  <c r="AP156" i="1"/>
  <c r="F95" i="1"/>
  <c r="T216" i="8"/>
  <c r="K220" i="8" s="1"/>
  <c r="T210" i="7"/>
  <c r="J214" i="7" s="1"/>
  <c r="CP659" i="1"/>
  <c r="O659" i="1" s="1"/>
  <c r="J494" i="7"/>
  <c r="K500" i="8"/>
  <c r="BD565" i="1"/>
  <c r="F600" i="1"/>
  <c r="T334" i="8"/>
  <c r="K337" i="8" s="1"/>
  <c r="T328" i="7"/>
  <c r="J331" i="7" s="1"/>
  <c r="CY666" i="1"/>
  <c r="X666" i="1" s="1"/>
  <c r="F675" i="1"/>
  <c r="AO649" i="1"/>
  <c r="AD533" i="1"/>
  <c r="J227" i="7"/>
  <c r="K233" i="8"/>
  <c r="J240" i="8" s="1"/>
  <c r="AV197" i="1"/>
  <c r="AV193" i="1" s="1"/>
  <c r="CP661" i="1"/>
  <c r="O661" i="1" s="1"/>
  <c r="GM661" i="1" s="1"/>
  <c r="GP661" i="1" s="1"/>
  <c r="R121" i="1"/>
  <c r="GK121" i="1" s="1"/>
  <c r="GM121" i="1" s="1"/>
  <c r="GP121" i="1" s="1"/>
  <c r="V116" i="8"/>
  <c r="V110" i="7"/>
  <c r="CP615" i="1"/>
  <c r="O615" i="1" s="1"/>
  <c r="GM615" i="1" s="1"/>
  <c r="GP615" i="1" s="1"/>
  <c r="J449" i="7"/>
  <c r="K455" i="8"/>
  <c r="CZ340" i="1"/>
  <c r="Y340" i="1" s="1"/>
  <c r="T367" i="8"/>
  <c r="K371" i="8" s="1"/>
  <c r="T361" i="7"/>
  <c r="J365" i="7" s="1"/>
  <c r="J373" i="8"/>
  <c r="R569" i="1"/>
  <c r="GK569" i="1" s="1"/>
  <c r="V382" i="8"/>
  <c r="V376" i="7"/>
  <c r="K118" i="8"/>
  <c r="J112" i="7"/>
  <c r="T405" i="8"/>
  <c r="K411" i="8" s="1"/>
  <c r="T399" i="7"/>
  <c r="J405" i="7" s="1"/>
  <c r="CF229" i="1"/>
  <c r="AW233" i="1"/>
  <c r="J182" i="7"/>
  <c r="I189" i="7" s="1"/>
  <c r="K188" i="8"/>
  <c r="J195" i="8" s="1"/>
  <c r="J528" i="8"/>
  <c r="AF533" i="1"/>
  <c r="AF490" i="1" s="1"/>
  <c r="AX78" i="1"/>
  <c r="I408" i="7"/>
  <c r="R497" i="1"/>
  <c r="AE533" i="1" s="1"/>
  <c r="V223" i="8"/>
  <c r="V217" i="7"/>
  <c r="BB372" i="1"/>
  <c r="J297" i="8"/>
  <c r="R421" i="1"/>
  <c r="V196" i="8"/>
  <c r="K203" i="8" s="1"/>
  <c r="V190" i="7"/>
  <c r="J197" i="7" s="1"/>
  <c r="I514" i="7"/>
  <c r="R515" i="1"/>
  <c r="GK515" i="1" s="1"/>
  <c r="V278" i="7"/>
  <c r="V284" i="8"/>
  <c r="W411" i="1"/>
  <c r="CP569" i="1"/>
  <c r="O569" i="1" s="1"/>
  <c r="R512" i="1"/>
  <c r="GK512" i="1" s="1"/>
  <c r="GM512" i="1" s="1"/>
  <c r="GP512" i="1" s="1"/>
  <c r="V271" i="8"/>
  <c r="V265" i="7"/>
  <c r="CY652" i="1"/>
  <c r="X652" i="1" s="1"/>
  <c r="GM652" i="1" s="1"/>
  <c r="GP652" i="1" s="1"/>
  <c r="CZ652" i="1"/>
  <c r="Y652" i="1" s="1"/>
  <c r="CP530" i="1"/>
  <c r="O530" i="1" s="1"/>
  <c r="GM530" i="1" s="1"/>
  <c r="GP530" i="1" s="1"/>
  <c r="K350" i="8"/>
  <c r="J344" i="7"/>
  <c r="V156" i="1"/>
  <c r="F184" i="1"/>
  <c r="K538" i="8"/>
  <c r="J532" i="7"/>
  <c r="R397" i="8"/>
  <c r="K401" i="8" s="1"/>
  <c r="R391" i="7"/>
  <c r="J395" i="7" s="1"/>
  <c r="AC575" i="1"/>
  <c r="R467" i="7"/>
  <c r="J471" i="7" s="1"/>
  <c r="R473" i="8"/>
  <c r="K477" i="8" s="1"/>
  <c r="CZ571" i="1"/>
  <c r="Y571" i="1" s="1"/>
  <c r="J393" i="7"/>
  <c r="K399" i="8"/>
  <c r="K91" i="7"/>
  <c r="L97" i="8"/>
  <c r="T77" i="8"/>
  <c r="K84" i="8" s="1"/>
  <c r="T71" i="7"/>
  <c r="J78" i="7" s="1"/>
  <c r="AS193" i="1"/>
  <c r="R339" i="1"/>
  <c r="GK339" i="1" s="1"/>
  <c r="V148" i="7"/>
  <c r="V154" i="8"/>
  <c r="R305" i="8"/>
  <c r="K309" i="8" s="1"/>
  <c r="J312" i="8" s="1"/>
  <c r="R299" i="7"/>
  <c r="J303" i="7" s="1"/>
  <c r="CZ611" i="1"/>
  <c r="Y611" i="1" s="1"/>
  <c r="R666" i="1"/>
  <c r="GK666" i="1" s="1"/>
  <c r="V523" i="7"/>
  <c r="V529" i="8"/>
  <c r="R653" i="1"/>
  <c r="GK653" i="1" s="1"/>
  <c r="V473" i="8"/>
  <c r="V467" i="7"/>
  <c r="R517" i="1"/>
  <c r="GK517" i="1" s="1"/>
  <c r="GM517" i="1" s="1"/>
  <c r="GP517" i="1" s="1"/>
  <c r="V292" i="8"/>
  <c r="V286" i="7"/>
  <c r="L429" i="8"/>
  <c r="K423" i="7"/>
  <c r="AP193" i="1"/>
  <c r="F206" i="1"/>
  <c r="R77" i="8"/>
  <c r="K83" i="8" s="1"/>
  <c r="R71" i="7"/>
  <c r="J77" i="7" s="1"/>
  <c r="S411" i="1"/>
  <c r="CP411" i="1" s="1"/>
  <c r="O411" i="1" s="1"/>
  <c r="AD342" i="1"/>
  <c r="AD337" i="1" s="1"/>
  <c r="K157" i="8"/>
  <c r="J151" i="7"/>
  <c r="GM511" i="1"/>
  <c r="GP511" i="1" s="1"/>
  <c r="R609" i="1"/>
  <c r="V414" i="7"/>
  <c r="J422" i="7" s="1"/>
  <c r="V420" i="8"/>
  <c r="K428" i="8" s="1"/>
  <c r="R657" i="1"/>
  <c r="GK657" i="1" s="1"/>
  <c r="V483" i="7"/>
  <c r="V489" i="8"/>
  <c r="AF424" i="1"/>
  <c r="CZ669" i="1"/>
  <c r="Y669" i="1" s="1"/>
  <c r="K59" i="8"/>
  <c r="J53" i="7"/>
  <c r="T156" i="1"/>
  <c r="F182" i="1"/>
  <c r="J469" i="7"/>
  <c r="K475" i="8"/>
  <c r="J480" i="8" s="1"/>
  <c r="AZ161" i="1"/>
  <c r="CI156" i="1"/>
  <c r="GM657" i="1"/>
  <c r="GP657" i="1" s="1"/>
  <c r="CP612" i="1"/>
  <c r="O612" i="1" s="1"/>
  <c r="K434" i="8"/>
  <c r="J428" i="7"/>
  <c r="CZ666" i="1"/>
  <c r="Y666" i="1" s="1"/>
  <c r="CY669" i="1"/>
  <c r="X669" i="1" s="1"/>
  <c r="J168" i="7"/>
  <c r="K174" i="8"/>
  <c r="BA265" i="1"/>
  <c r="F291" i="1"/>
  <c r="T231" i="8"/>
  <c r="K237" i="8" s="1"/>
  <c r="T225" i="7"/>
  <c r="J231" i="7" s="1"/>
  <c r="R518" i="1"/>
  <c r="GK518" i="1" s="1"/>
  <c r="V292" i="7"/>
  <c r="V298" i="8"/>
  <c r="R216" i="8"/>
  <c r="K219" i="8" s="1"/>
  <c r="J222" i="8" s="1"/>
  <c r="R210" i="7"/>
  <c r="J213" i="7" s="1"/>
  <c r="CP667" i="1"/>
  <c r="O667" i="1" s="1"/>
  <c r="GM667" i="1" s="1"/>
  <c r="GP667" i="1" s="1"/>
  <c r="L290" i="8"/>
  <c r="K284" i="7"/>
  <c r="K158" i="8"/>
  <c r="J152" i="7"/>
  <c r="R651" i="1"/>
  <c r="GK651" i="1" s="1"/>
  <c r="V459" i="7"/>
  <c r="V465" i="8"/>
  <c r="AU71" i="1"/>
  <c r="F97" i="1"/>
  <c r="GX411" i="1"/>
  <c r="I340" i="7"/>
  <c r="J95" i="7"/>
  <c r="K101" i="8"/>
  <c r="R231" i="8"/>
  <c r="K236" i="8" s="1"/>
  <c r="R225" i="7"/>
  <c r="J230" i="7" s="1"/>
  <c r="CP514" i="1"/>
  <c r="O514" i="1" s="1"/>
  <c r="GM514" i="1" s="1"/>
  <c r="GP514" i="1" s="1"/>
  <c r="CP528" i="1"/>
  <c r="O528" i="1" s="1"/>
  <c r="GM528" i="1" s="1"/>
  <c r="GP528" i="1" s="1"/>
  <c r="J336" i="7"/>
  <c r="K342" i="8"/>
  <c r="T433" i="7"/>
  <c r="J437" i="7" s="1"/>
  <c r="T439" i="8"/>
  <c r="K443" i="8" s="1"/>
  <c r="T319" i="8"/>
  <c r="K323" i="8" s="1"/>
  <c r="T313" i="7"/>
  <c r="J317" i="7" s="1"/>
  <c r="L48" i="8"/>
  <c r="K42" i="7"/>
  <c r="J272" i="7"/>
  <c r="K278" i="8"/>
  <c r="J283" i="8" s="1"/>
  <c r="CP116" i="1"/>
  <c r="O116" i="1" s="1"/>
  <c r="GM116" i="1" s="1"/>
  <c r="GP116" i="1" s="1"/>
  <c r="R255" i="8"/>
  <c r="K259" i="8" s="1"/>
  <c r="J262" i="8" s="1"/>
  <c r="R249" i="7"/>
  <c r="J253" i="7" s="1"/>
  <c r="CY609" i="1"/>
  <c r="X609" i="1" s="1"/>
  <c r="AG671" i="1"/>
  <c r="AG649" i="1" s="1"/>
  <c r="T513" i="8"/>
  <c r="K518" i="8" s="1"/>
  <c r="T507" i="7"/>
  <c r="J512" i="7" s="1"/>
  <c r="CY667" i="1"/>
  <c r="X667" i="1" s="1"/>
  <c r="AV161" i="1"/>
  <c r="CE156" i="1"/>
  <c r="CG156" i="1"/>
  <c r="AX161" i="1"/>
  <c r="F210" i="1"/>
  <c r="BB193" i="1"/>
  <c r="J87" i="7"/>
  <c r="K93" i="8"/>
  <c r="AU193" i="1"/>
  <c r="F216" i="1"/>
  <c r="T110" i="7"/>
  <c r="J115" i="7" s="1"/>
  <c r="T116" i="8"/>
  <c r="K121" i="8" s="1"/>
  <c r="BB337" i="1"/>
  <c r="CP413" i="1"/>
  <c r="O413" i="1" s="1"/>
  <c r="GM413" i="1" s="1"/>
  <c r="CY516" i="1"/>
  <c r="X516" i="1" s="1"/>
  <c r="GM516" i="1" s="1"/>
  <c r="GP516" i="1" s="1"/>
  <c r="T368" i="7"/>
  <c r="J373" i="7" s="1"/>
  <c r="T374" i="8"/>
  <c r="K379" i="8" s="1"/>
  <c r="AF575" i="1"/>
  <c r="AF565" i="1" s="1"/>
  <c r="CI533" i="1"/>
  <c r="R612" i="1"/>
  <c r="GK612" i="1" s="1"/>
  <c r="V431" i="8"/>
  <c r="V425" i="7"/>
  <c r="R513" i="8"/>
  <c r="K517" i="8" s="1"/>
  <c r="R507" i="7"/>
  <c r="J511" i="7" s="1"/>
  <c r="I291" i="7"/>
  <c r="J150" i="7"/>
  <c r="K156" i="8"/>
  <c r="F181" i="1"/>
  <c r="BA156" i="1"/>
  <c r="CP75" i="1"/>
  <c r="O75" i="1" s="1"/>
  <c r="GM75" i="1" s="1"/>
  <c r="GP75" i="1" s="1"/>
  <c r="K108" i="7"/>
  <c r="L114" i="8"/>
  <c r="CG124" i="1"/>
  <c r="CG110" i="1" s="1"/>
  <c r="R116" i="8"/>
  <c r="K120" i="8" s="1"/>
  <c r="R110" i="7"/>
  <c r="J114" i="7" s="1"/>
  <c r="CP497" i="1"/>
  <c r="O497" i="1" s="1"/>
  <c r="GM531" i="1"/>
  <c r="GP531" i="1" s="1"/>
  <c r="R508" i="1"/>
  <c r="GK508" i="1" s="1"/>
  <c r="V255" i="8"/>
  <c r="V249" i="7"/>
  <c r="R374" i="8"/>
  <c r="K378" i="8" s="1"/>
  <c r="R368" i="7"/>
  <c r="J372" i="7" s="1"/>
  <c r="R367" i="8"/>
  <c r="K370" i="8" s="1"/>
  <c r="R361" i="7"/>
  <c r="J364" i="7" s="1"/>
  <c r="BZ110" i="1"/>
  <c r="AH342" i="1"/>
  <c r="L161" i="8"/>
  <c r="K155" i="7"/>
  <c r="GM493" i="1"/>
  <c r="GP493" i="1" s="1"/>
  <c r="AC342" i="1"/>
  <c r="R615" i="1"/>
  <c r="GK615" i="1" s="1"/>
  <c r="V447" i="7"/>
  <c r="V453" i="8"/>
  <c r="CZ612" i="1"/>
  <c r="Y612" i="1" s="1"/>
  <c r="R661" i="1"/>
  <c r="GK661" i="1" s="1"/>
  <c r="V505" i="8"/>
  <c r="V499" i="7"/>
  <c r="R614" i="1"/>
  <c r="GK614" i="1" s="1"/>
  <c r="V446" i="8"/>
  <c r="V440" i="7"/>
  <c r="K52" i="8"/>
  <c r="J56" i="8" s="1"/>
  <c r="J46" i="7"/>
  <c r="I50" i="7" s="1"/>
  <c r="T286" i="7"/>
  <c r="J289" i="7" s="1"/>
  <c r="T292" i="8"/>
  <c r="K295" i="8" s="1"/>
  <c r="BA424" i="1"/>
  <c r="CJ408" i="1"/>
  <c r="AD490" i="1"/>
  <c r="Q533" i="1"/>
  <c r="AD649" i="1"/>
  <c r="Q671" i="1"/>
  <c r="AI110" i="1"/>
  <c r="V124" i="1"/>
  <c r="AJ110" i="1"/>
  <c r="W124" i="1"/>
  <c r="U671" i="1"/>
  <c r="AH649" i="1"/>
  <c r="AZ424" i="1"/>
  <c r="CI408" i="1"/>
  <c r="CJ110" i="1"/>
  <c r="BA124" i="1"/>
  <c r="T124" i="1"/>
  <c r="T301" i="1" s="1"/>
  <c r="AG110" i="1"/>
  <c r="CI229" i="1"/>
  <c r="AZ233" i="1"/>
  <c r="F105" i="1"/>
  <c r="Y71" i="1"/>
  <c r="DI9" i="3"/>
  <c r="DJ9" i="3" s="1"/>
  <c r="DF9" i="3"/>
  <c r="DH9" i="3"/>
  <c r="DG9" i="3"/>
  <c r="F101" i="1"/>
  <c r="V71" i="1"/>
  <c r="AP39" i="1"/>
  <c r="CI39" i="1"/>
  <c r="BY30" i="1"/>
  <c r="DI52" i="3"/>
  <c r="DF52" i="3"/>
  <c r="DJ52" i="3" s="1"/>
  <c r="DG52" i="3"/>
  <c r="DH52" i="3"/>
  <c r="DF137" i="3"/>
  <c r="DI137" i="3"/>
  <c r="DJ137" i="3" s="1"/>
  <c r="DH137" i="3"/>
  <c r="DG137" i="3"/>
  <c r="DH109" i="3"/>
  <c r="DG109" i="3"/>
  <c r="DI109" i="3"/>
  <c r="DJ109" i="3" s="1"/>
  <c r="DF109" i="3"/>
  <c r="CP76" i="1"/>
  <c r="O76" i="1" s="1"/>
  <c r="GM76" i="1" s="1"/>
  <c r="GP76" i="1" s="1"/>
  <c r="F221" i="1"/>
  <c r="W193" i="1"/>
  <c r="AU265" i="1"/>
  <c r="F290" i="1"/>
  <c r="AD424" i="1"/>
  <c r="GK416" i="1"/>
  <c r="GM416" i="1" s="1"/>
  <c r="GP416" i="1" s="1"/>
  <c r="AE424" i="1"/>
  <c r="T372" i="1"/>
  <c r="T337" i="1"/>
  <c r="F363" i="1"/>
  <c r="U424" i="1"/>
  <c r="AH408" i="1"/>
  <c r="CB490" i="1"/>
  <c r="AS533" i="1"/>
  <c r="CZ415" i="1"/>
  <c r="Y415" i="1" s="1"/>
  <c r="CY415" i="1"/>
  <c r="X415" i="1" s="1"/>
  <c r="GM415" i="1" s="1"/>
  <c r="GP415" i="1" s="1"/>
  <c r="GM669" i="1"/>
  <c r="GP669" i="1" s="1"/>
  <c r="AT565" i="1"/>
  <c r="F593" i="1"/>
  <c r="AX671" i="1"/>
  <c r="CG649" i="1"/>
  <c r="DG121" i="3"/>
  <c r="DI121" i="3"/>
  <c r="DH121" i="3"/>
  <c r="DF121" i="3"/>
  <c r="DJ121" i="3" s="1"/>
  <c r="BC71" i="1"/>
  <c r="F94" i="1"/>
  <c r="BC301" i="1"/>
  <c r="AH110" i="1"/>
  <c r="U124" i="1"/>
  <c r="R71" i="1"/>
  <c r="F92" i="1"/>
  <c r="AX271" i="1"/>
  <c r="CG265" i="1"/>
  <c r="CY195" i="1"/>
  <c r="X195" i="1" s="1"/>
  <c r="CZ195" i="1"/>
  <c r="Y195" i="1" s="1"/>
  <c r="DF58" i="3"/>
  <c r="DH58" i="3"/>
  <c r="DI58" i="3"/>
  <c r="DJ58" i="3" s="1"/>
  <c r="DG58" i="3"/>
  <c r="AS333" i="1"/>
  <c r="F389" i="1"/>
  <c r="CP412" i="1"/>
  <c r="O412" i="1" s="1"/>
  <c r="GM412" i="1" s="1"/>
  <c r="GP412" i="1" s="1"/>
  <c r="CY526" i="1"/>
  <c r="X526" i="1" s="1"/>
  <c r="CZ526" i="1"/>
  <c r="Y526" i="1" s="1"/>
  <c r="F621" i="1"/>
  <c r="AO607" i="1"/>
  <c r="AP490" i="1"/>
  <c r="F542" i="1"/>
  <c r="DH142" i="3"/>
  <c r="DI142" i="3"/>
  <c r="DJ142" i="3" s="1"/>
  <c r="DF142" i="3"/>
  <c r="DG142" i="3"/>
  <c r="AI607" i="1"/>
  <c r="V617" i="1"/>
  <c r="V671" i="1"/>
  <c r="AI649" i="1"/>
  <c r="DF31" i="3"/>
  <c r="DG31" i="3"/>
  <c r="DJ31" i="3" s="1"/>
  <c r="DH31" i="3"/>
  <c r="DI31" i="3"/>
  <c r="DG17" i="3"/>
  <c r="DH17" i="3"/>
  <c r="DF17" i="3"/>
  <c r="DJ17" i="3" s="1"/>
  <c r="DI17" i="3"/>
  <c r="DG83" i="3"/>
  <c r="DI83" i="3"/>
  <c r="DF83" i="3"/>
  <c r="DJ83" i="3" s="1"/>
  <c r="DH83" i="3"/>
  <c r="F99" i="1"/>
  <c r="T71" i="1"/>
  <c r="CP34" i="1"/>
  <c r="O34" i="1" s="1"/>
  <c r="BY110" i="1"/>
  <c r="CI124" i="1"/>
  <c r="AP124" i="1"/>
  <c r="AD124" i="1"/>
  <c r="DG6" i="3"/>
  <c r="DF6" i="3"/>
  <c r="DH6" i="3"/>
  <c r="DI6" i="3"/>
  <c r="DJ6" i="3" s="1"/>
  <c r="AO265" i="1"/>
  <c r="F275" i="1"/>
  <c r="CP501" i="1"/>
  <c r="O501" i="1" s="1"/>
  <c r="AO333" i="1"/>
  <c r="F376" i="1"/>
  <c r="DF3" i="3"/>
  <c r="DG3" i="3"/>
  <c r="DH3" i="3"/>
  <c r="DI3" i="3"/>
  <c r="DJ3" i="3" s="1"/>
  <c r="CP339" i="1"/>
  <c r="O339" i="1" s="1"/>
  <c r="DG97" i="3"/>
  <c r="DF97" i="3"/>
  <c r="DH97" i="3"/>
  <c r="DI97" i="3"/>
  <c r="DJ97" i="3" s="1"/>
  <c r="AC617" i="1"/>
  <c r="AP671" i="1"/>
  <c r="CI671" i="1"/>
  <c r="BY649" i="1"/>
  <c r="AK671" i="1"/>
  <c r="F592" i="1"/>
  <c r="AS565" i="1"/>
  <c r="GM663" i="1"/>
  <c r="GP663" i="1" s="1"/>
  <c r="F104" i="1"/>
  <c r="X71" i="1"/>
  <c r="DF143" i="3"/>
  <c r="DJ143" i="3" s="1"/>
  <c r="DG143" i="3"/>
  <c r="DH143" i="3"/>
  <c r="DI143" i="3"/>
  <c r="DG20" i="3"/>
  <c r="DH20" i="3"/>
  <c r="DI20" i="3"/>
  <c r="DJ20" i="3" s="1"/>
  <c r="DF20" i="3"/>
  <c r="AC30" i="1"/>
  <c r="P39" i="1"/>
  <c r="CF39" i="1"/>
  <c r="CE39" i="1"/>
  <c r="CH39" i="1"/>
  <c r="S71" i="1"/>
  <c r="F93" i="1"/>
  <c r="CY122" i="1"/>
  <c r="X122" i="1" s="1"/>
  <c r="GM122" i="1" s="1"/>
  <c r="GP122" i="1" s="1"/>
  <c r="CZ122" i="1"/>
  <c r="Y122" i="1" s="1"/>
  <c r="DF11" i="3"/>
  <c r="DG11" i="3"/>
  <c r="DJ11" i="3" s="1"/>
  <c r="DH11" i="3"/>
  <c r="DI11" i="3"/>
  <c r="F177" i="1"/>
  <c r="BC156" i="1"/>
  <c r="F284" i="1"/>
  <c r="BB265" i="1"/>
  <c r="CF342" i="1"/>
  <c r="AC337" i="1"/>
  <c r="CE342" i="1"/>
  <c r="CH342" i="1"/>
  <c r="P342" i="1"/>
  <c r="DH112" i="3"/>
  <c r="DI112" i="3"/>
  <c r="DJ112" i="3" s="1"/>
  <c r="DF112" i="3"/>
  <c r="DG112" i="3"/>
  <c r="F102" i="1"/>
  <c r="W71" i="1"/>
  <c r="DG7" i="3"/>
  <c r="DI7" i="3"/>
  <c r="DF7" i="3"/>
  <c r="DJ7" i="3" s="1"/>
  <c r="DH7" i="3"/>
  <c r="AX607" i="1"/>
  <c r="F624" i="1"/>
  <c r="DG67" i="3"/>
  <c r="DJ67" i="3" s="1"/>
  <c r="DH67" i="3"/>
  <c r="DI67" i="3"/>
  <c r="DF67" i="3"/>
  <c r="DF133" i="3"/>
  <c r="DI133" i="3"/>
  <c r="DJ133" i="3" s="1"/>
  <c r="DG133" i="3"/>
  <c r="DH133" i="3"/>
  <c r="GK34" i="1"/>
  <c r="AE39" i="1"/>
  <c r="F63" i="1"/>
  <c r="W30" i="1"/>
  <c r="W301" i="1"/>
  <c r="CY37" i="1"/>
  <c r="X37" i="1" s="1"/>
  <c r="CZ37" i="1"/>
  <c r="Y37" i="1" s="1"/>
  <c r="GM158" i="1"/>
  <c r="GP158" i="1" s="1"/>
  <c r="AZ271" i="1"/>
  <c r="CI265" i="1"/>
  <c r="CP195" i="1"/>
  <c r="O195" i="1" s="1"/>
  <c r="O156" i="1"/>
  <c r="F163" i="1"/>
  <c r="DG107" i="3"/>
  <c r="DH107" i="3"/>
  <c r="DI107" i="3"/>
  <c r="DF107" i="3"/>
  <c r="DJ107" i="3" s="1"/>
  <c r="F56" i="1"/>
  <c r="AS30" i="1"/>
  <c r="AS301" i="1"/>
  <c r="GM510" i="1"/>
  <c r="GP510" i="1" s="1"/>
  <c r="DH82" i="3"/>
  <c r="DF82" i="3"/>
  <c r="DI82" i="3"/>
  <c r="DJ82" i="3" s="1"/>
  <c r="DG82" i="3"/>
  <c r="DF16" i="3"/>
  <c r="DJ16" i="3" s="1"/>
  <c r="DG16" i="3"/>
  <c r="DH16" i="3"/>
  <c r="DI16" i="3"/>
  <c r="CP568" i="1"/>
  <c r="O568" i="1" s="1"/>
  <c r="GM568" i="1" s="1"/>
  <c r="GP568" i="1" s="1"/>
  <c r="GM668" i="1"/>
  <c r="GP668" i="1" s="1"/>
  <c r="AQ565" i="1"/>
  <c r="F585" i="1"/>
  <c r="AH30" i="1"/>
  <c r="U39" i="1"/>
  <c r="CH575" i="1"/>
  <c r="P575" i="1"/>
  <c r="AC565" i="1"/>
  <c r="CE575" i="1"/>
  <c r="CF575" i="1"/>
  <c r="DF59" i="3"/>
  <c r="DJ59" i="3" s="1"/>
  <c r="DG59" i="3"/>
  <c r="DH59" i="3"/>
  <c r="DI59" i="3"/>
  <c r="AV271" i="1"/>
  <c r="CE265" i="1"/>
  <c r="DG51" i="3"/>
  <c r="DH51" i="3"/>
  <c r="DI51" i="3"/>
  <c r="DJ51" i="3" s="1"/>
  <c r="DF51" i="3"/>
  <c r="AJ617" i="1"/>
  <c r="DG144" i="3"/>
  <c r="DI144" i="3"/>
  <c r="DF144" i="3"/>
  <c r="DJ144" i="3" s="1"/>
  <c r="DH144" i="3"/>
  <c r="W229" i="1"/>
  <c r="F257" i="1"/>
  <c r="GM507" i="1"/>
  <c r="GP507" i="1" s="1"/>
  <c r="DF84" i="3"/>
  <c r="DJ84" i="3" s="1"/>
  <c r="DG84" i="3"/>
  <c r="DH84" i="3"/>
  <c r="DI84" i="3"/>
  <c r="BC490" i="1"/>
  <c r="F549" i="1"/>
  <c r="BC701" i="1"/>
  <c r="W565" i="1"/>
  <c r="F599" i="1"/>
  <c r="AS649" i="1"/>
  <c r="F688" i="1"/>
  <c r="DF78" i="3"/>
  <c r="DH78" i="3"/>
  <c r="DG78" i="3"/>
  <c r="DI78" i="3"/>
  <c r="DJ78" i="3" s="1"/>
  <c r="F178" i="1"/>
  <c r="AS156" i="1"/>
  <c r="AW271" i="1"/>
  <c r="CF265" i="1"/>
  <c r="DF73" i="3"/>
  <c r="DG73" i="3"/>
  <c r="DI73" i="3"/>
  <c r="DJ73" i="3" s="1"/>
  <c r="DH73" i="3"/>
  <c r="Q342" i="1"/>
  <c r="AR229" i="1"/>
  <c r="F261" i="1"/>
  <c r="F385" i="1"/>
  <c r="BB333" i="1"/>
  <c r="DG108" i="3"/>
  <c r="DH108" i="3"/>
  <c r="DF108" i="3"/>
  <c r="DJ108" i="3" s="1"/>
  <c r="DI108" i="3"/>
  <c r="AO408" i="1"/>
  <c r="F428" i="1"/>
  <c r="AO454" i="1"/>
  <c r="CP571" i="1"/>
  <c r="O571" i="1" s="1"/>
  <c r="BY607" i="1"/>
  <c r="AP617" i="1"/>
  <c r="CI617" i="1"/>
  <c r="T404" i="1"/>
  <c r="F475" i="1"/>
  <c r="AX575" i="1"/>
  <c r="CJ607" i="1"/>
  <c r="BA617" i="1"/>
  <c r="DF129" i="3"/>
  <c r="DG129" i="3"/>
  <c r="DI129" i="3"/>
  <c r="DJ129" i="3" s="1"/>
  <c r="DH129" i="3"/>
  <c r="DF63" i="3"/>
  <c r="DG63" i="3"/>
  <c r="DH63" i="3"/>
  <c r="DI63" i="3"/>
  <c r="DJ63" i="3" s="1"/>
  <c r="GM115" i="1"/>
  <c r="GP115" i="1" s="1"/>
  <c r="AX342" i="1"/>
  <c r="CG337" i="1"/>
  <c r="DH15" i="3"/>
  <c r="DI15" i="3"/>
  <c r="DF15" i="3"/>
  <c r="DJ15" i="3" s="1"/>
  <c r="DG15" i="3"/>
  <c r="CI490" i="1"/>
  <c r="AZ533" i="1"/>
  <c r="V490" i="1"/>
  <c r="F556" i="1"/>
  <c r="F285" i="1"/>
  <c r="R265" i="1"/>
  <c r="AU229" i="1"/>
  <c r="F252" i="1"/>
  <c r="DF18" i="3"/>
  <c r="DJ18" i="3" s="1"/>
  <c r="DH18" i="3"/>
  <c r="DG18" i="3"/>
  <c r="DI18" i="3"/>
  <c r="DH103" i="3"/>
  <c r="DI103" i="3"/>
  <c r="DF103" i="3"/>
  <c r="DG103" i="3"/>
  <c r="DJ103" i="3" s="1"/>
  <c r="DH114" i="3"/>
  <c r="DF114" i="3"/>
  <c r="DG114" i="3"/>
  <c r="DI114" i="3"/>
  <c r="DJ114" i="3" s="1"/>
  <c r="CP37" i="1"/>
  <c r="O37" i="1" s="1"/>
  <c r="CH71" i="1"/>
  <c r="AY78" i="1"/>
  <c r="CJ30" i="1"/>
  <c r="BA39" i="1"/>
  <c r="DF96" i="3"/>
  <c r="DJ96" i="3" s="1"/>
  <c r="DI96" i="3"/>
  <c r="DG96" i="3"/>
  <c r="DH96" i="3"/>
  <c r="BC193" i="1"/>
  <c r="F213" i="1"/>
  <c r="DF123" i="3"/>
  <c r="DG123" i="3"/>
  <c r="DJ123" i="3" s="1"/>
  <c r="DH123" i="3"/>
  <c r="DI123" i="3"/>
  <c r="DF55" i="3"/>
  <c r="DG55" i="3"/>
  <c r="DJ55" i="3" s="1"/>
  <c r="DH55" i="3"/>
  <c r="DI55" i="3"/>
  <c r="R193" i="1"/>
  <c r="F211" i="1"/>
  <c r="DH106" i="3"/>
  <c r="DI106" i="3"/>
  <c r="DJ106" i="3" s="1"/>
  <c r="DG106" i="3"/>
  <c r="DF106" i="3"/>
  <c r="AC533" i="1"/>
  <c r="CP504" i="1"/>
  <c r="O504" i="1" s="1"/>
  <c r="AC408" i="1"/>
  <c r="CE424" i="1"/>
  <c r="CF424" i="1"/>
  <c r="CH424" i="1"/>
  <c r="P424" i="1"/>
  <c r="F630" i="1"/>
  <c r="BB607" i="1"/>
  <c r="Q617" i="1"/>
  <c r="AD607" i="1"/>
  <c r="BA565" i="1"/>
  <c r="F595" i="1"/>
  <c r="GM613" i="1"/>
  <c r="GP613" i="1" s="1"/>
  <c r="DG141" i="3"/>
  <c r="DH141" i="3"/>
  <c r="DI141" i="3"/>
  <c r="DJ141" i="3" s="1"/>
  <c r="DF141" i="3"/>
  <c r="CI575" i="1"/>
  <c r="AP575" i="1"/>
  <c r="BY565" i="1"/>
  <c r="DG145" i="3"/>
  <c r="DI145" i="3"/>
  <c r="DF145" i="3"/>
  <c r="DJ145" i="3" s="1"/>
  <c r="DH145" i="3"/>
  <c r="F176" i="1"/>
  <c r="S156" i="1"/>
  <c r="DG115" i="3"/>
  <c r="DI115" i="3"/>
  <c r="DF115" i="3"/>
  <c r="DJ115" i="3" s="1"/>
  <c r="DH115" i="3"/>
  <c r="CJ337" i="1"/>
  <c r="BA342" i="1"/>
  <c r="F397" i="1"/>
  <c r="BD333" i="1"/>
  <c r="AX424" i="1"/>
  <c r="CG408" i="1"/>
  <c r="F588" i="1"/>
  <c r="BB565" i="1"/>
  <c r="CP526" i="1"/>
  <c r="O526" i="1" s="1"/>
  <c r="X342" i="1"/>
  <c r="AK337" i="1"/>
  <c r="V408" i="1"/>
  <c r="V454" i="1"/>
  <c r="F447" i="1"/>
  <c r="BD486" i="1"/>
  <c r="F726" i="1"/>
  <c r="CP656" i="1"/>
  <c r="O656" i="1" s="1"/>
  <c r="AF607" i="1"/>
  <c r="S617" i="1"/>
  <c r="CP651" i="1"/>
  <c r="O651" i="1" s="1"/>
  <c r="AC671" i="1"/>
  <c r="GM523" i="1"/>
  <c r="GP523" i="1" s="1"/>
  <c r="F551" i="1"/>
  <c r="AT490" i="1"/>
  <c r="AT701" i="1"/>
  <c r="AG607" i="1"/>
  <c r="T617" i="1"/>
  <c r="DH91" i="3"/>
  <c r="DI91" i="3"/>
  <c r="DG91" i="3"/>
  <c r="DJ91" i="3" s="1"/>
  <c r="DF91" i="3"/>
  <c r="DF19" i="3"/>
  <c r="DJ19" i="3" s="1"/>
  <c r="DG19" i="3"/>
  <c r="DH19" i="3"/>
  <c r="DI19" i="3"/>
  <c r="CF156" i="1"/>
  <c r="AW161" i="1"/>
  <c r="O229" i="1"/>
  <c r="F235" i="1"/>
  <c r="S39" i="1"/>
  <c r="AF30" i="1"/>
  <c r="CH229" i="1"/>
  <c r="AY233" i="1"/>
  <c r="DF12" i="3"/>
  <c r="DJ12" i="3" s="1"/>
  <c r="DG12" i="3"/>
  <c r="DH12" i="3"/>
  <c r="DI12" i="3"/>
  <c r="CP117" i="1"/>
  <c r="O117" i="1" s="1"/>
  <c r="AC124" i="1"/>
  <c r="AZ342" i="1"/>
  <c r="CI337" i="1"/>
  <c r="AE575" i="1"/>
  <c r="GK567" i="1"/>
  <c r="GM567" i="1" s="1"/>
  <c r="GM519" i="1"/>
  <c r="GP519" i="1" s="1"/>
  <c r="S342" i="1"/>
  <c r="AF337" i="1"/>
  <c r="AT607" i="1"/>
  <c r="F635" i="1"/>
  <c r="AJ490" i="1"/>
  <c r="W533" i="1"/>
  <c r="AH565" i="1"/>
  <c r="U575" i="1"/>
  <c r="GM662" i="1"/>
  <c r="GP662" i="1" s="1"/>
  <c r="DG71" i="3"/>
  <c r="DI71" i="3"/>
  <c r="DH71" i="3"/>
  <c r="DF71" i="3"/>
  <c r="DJ71" i="3" s="1"/>
  <c r="AQ649" i="1"/>
  <c r="F681" i="1"/>
  <c r="DG113" i="3"/>
  <c r="DF113" i="3"/>
  <c r="DJ113" i="3" s="1"/>
  <c r="DH113" i="3"/>
  <c r="DI113" i="3"/>
  <c r="DF85" i="3"/>
  <c r="DI85" i="3"/>
  <c r="DJ85" i="3" s="1"/>
  <c r="DG85" i="3"/>
  <c r="DH85" i="3"/>
  <c r="DF99" i="3"/>
  <c r="DH99" i="3"/>
  <c r="DI99" i="3"/>
  <c r="DJ99" i="3" s="1"/>
  <c r="DG99" i="3"/>
  <c r="AY271" i="1"/>
  <c r="CH265" i="1"/>
  <c r="CB408" i="1"/>
  <c r="AS424" i="1"/>
  <c r="DG54" i="3"/>
  <c r="DF54" i="3"/>
  <c r="DH54" i="3"/>
  <c r="DI54" i="3"/>
  <c r="DJ54" i="3" s="1"/>
  <c r="AR193" i="1"/>
  <c r="F225" i="1"/>
  <c r="F247" i="1"/>
  <c r="R229" i="1"/>
  <c r="W342" i="1"/>
  <c r="AJ337" i="1"/>
  <c r="GM414" i="1"/>
  <c r="GP414" i="1" s="1"/>
  <c r="BB71" i="1"/>
  <c r="F91" i="1"/>
  <c r="BB301" i="1"/>
  <c r="F85" i="1"/>
  <c r="AX71" i="1"/>
  <c r="V30" i="1"/>
  <c r="F62" i="1"/>
  <c r="V301" i="1"/>
  <c r="F237" i="1"/>
  <c r="AO229" i="1"/>
  <c r="AQ30" i="1"/>
  <c r="AQ301" i="1"/>
  <c r="F49" i="1"/>
  <c r="GM417" i="1"/>
  <c r="GP417" i="1" s="1"/>
  <c r="AS617" i="1"/>
  <c r="CB607" i="1"/>
  <c r="DF1" i="3"/>
  <c r="DG1" i="3"/>
  <c r="DH1" i="3"/>
  <c r="DI1" i="3"/>
  <c r="DJ1" i="3" s="1"/>
  <c r="BD71" i="1"/>
  <c r="F103" i="1"/>
  <c r="R156" i="1"/>
  <c r="F175" i="1"/>
  <c r="DH53" i="3"/>
  <c r="DF53" i="3"/>
  <c r="DJ53" i="3" s="1"/>
  <c r="DG53" i="3"/>
  <c r="DI53" i="3"/>
  <c r="AO30" i="1"/>
  <c r="F43" i="1"/>
  <c r="AO301" i="1"/>
  <c r="F254" i="1"/>
  <c r="T229" i="1"/>
  <c r="F358" i="1"/>
  <c r="BC337" i="1"/>
  <c r="BC372" i="1"/>
  <c r="CG30" i="1"/>
  <c r="AX39" i="1"/>
  <c r="CG229" i="1"/>
  <c r="AX233" i="1"/>
  <c r="F142" i="1"/>
  <c r="AT110" i="1"/>
  <c r="AR265" i="1"/>
  <c r="F299" i="1"/>
  <c r="U156" i="1"/>
  <c r="F183" i="1"/>
  <c r="CY656" i="1"/>
  <c r="X656" i="1" s="1"/>
  <c r="CZ656" i="1"/>
  <c r="Y656" i="1" s="1"/>
  <c r="AK424" i="1"/>
  <c r="V575" i="1"/>
  <c r="AI565" i="1"/>
  <c r="DG10" i="3"/>
  <c r="DH10" i="3"/>
  <c r="DI10" i="3"/>
  <c r="DJ10" i="3" s="1"/>
  <c r="DF10" i="3"/>
  <c r="DF4" i="3"/>
  <c r="DG4" i="3"/>
  <c r="DJ4" i="3" s="1"/>
  <c r="DH4" i="3"/>
  <c r="DI4" i="3"/>
  <c r="F83" i="1"/>
  <c r="AV71" i="1"/>
  <c r="DF13" i="3"/>
  <c r="DG13" i="3"/>
  <c r="DH13" i="3"/>
  <c r="DI13" i="3"/>
  <c r="DJ13" i="3" s="1"/>
  <c r="GM498" i="1"/>
  <c r="GP498" i="1" s="1"/>
  <c r="AX197" i="1"/>
  <c r="CG193" i="1"/>
  <c r="AT30" i="1"/>
  <c r="F57" i="1"/>
  <c r="AT301" i="1"/>
  <c r="AH337" i="1"/>
  <c r="U342" i="1"/>
  <c r="BC229" i="1"/>
  <c r="F249" i="1"/>
  <c r="AD575" i="1"/>
  <c r="AT404" i="1"/>
  <c r="F472" i="1"/>
  <c r="AP408" i="1"/>
  <c r="F433" i="1"/>
  <c r="AP454" i="1"/>
  <c r="AK39" i="1"/>
  <c r="CY120" i="1"/>
  <c r="X120" i="1" s="1"/>
  <c r="CZ120" i="1"/>
  <c r="Y120" i="1" s="1"/>
  <c r="CZ119" i="1"/>
  <c r="Y119" i="1" s="1"/>
  <c r="CY119" i="1"/>
  <c r="X119" i="1" s="1"/>
  <c r="AF124" i="1"/>
  <c r="BB408" i="1"/>
  <c r="BB454" i="1"/>
  <c r="F437" i="1"/>
  <c r="CE229" i="1"/>
  <c r="AV233" i="1"/>
  <c r="GM267" i="1"/>
  <c r="GP267" i="1" s="1"/>
  <c r="DI95" i="3"/>
  <c r="DH95" i="3"/>
  <c r="DF95" i="3"/>
  <c r="DJ95" i="3" s="1"/>
  <c r="DG95" i="3"/>
  <c r="AG490" i="1"/>
  <c r="T533" i="1"/>
  <c r="BZ408" i="1"/>
  <c r="AQ424" i="1"/>
  <c r="AO701" i="1"/>
  <c r="S575" i="1"/>
  <c r="AL424" i="1"/>
  <c r="AG565" i="1"/>
  <c r="T575" i="1"/>
  <c r="BA490" i="1"/>
  <c r="F553" i="1"/>
  <c r="DH60" i="3"/>
  <c r="DI60" i="3"/>
  <c r="DG60" i="3"/>
  <c r="DF60" i="3"/>
  <c r="DJ60" i="3" s="1"/>
  <c r="AH490" i="1"/>
  <c r="U533" i="1"/>
  <c r="AQ701" i="1"/>
  <c r="AY197" i="1"/>
  <c r="CH193" i="1"/>
  <c r="BB490" i="1"/>
  <c r="F546" i="1"/>
  <c r="BB701" i="1"/>
  <c r="GM495" i="1"/>
  <c r="GP495" i="1" s="1"/>
  <c r="AJ649" i="1"/>
  <c r="W671" i="1"/>
  <c r="DF47" i="3"/>
  <c r="DG47" i="3"/>
  <c r="DH47" i="3"/>
  <c r="DI47" i="3"/>
  <c r="DJ47" i="3" s="1"/>
  <c r="F273" i="1"/>
  <c r="O265" i="1"/>
  <c r="DF70" i="3"/>
  <c r="DI70" i="3"/>
  <c r="DJ70" i="3" s="1"/>
  <c r="DG70" i="3"/>
  <c r="DH70" i="3"/>
  <c r="BD408" i="1"/>
  <c r="BD454" i="1"/>
  <c r="F449" i="1"/>
  <c r="F365" i="1"/>
  <c r="V337" i="1"/>
  <c r="V372" i="1"/>
  <c r="DG35" i="3"/>
  <c r="DJ35" i="3" s="1"/>
  <c r="DF35" i="3"/>
  <c r="DH35" i="3"/>
  <c r="DI35" i="3"/>
  <c r="F440" i="1"/>
  <c r="BC408" i="1"/>
  <c r="BC454" i="1"/>
  <c r="T30" i="1"/>
  <c r="F60" i="1"/>
  <c r="DG72" i="3"/>
  <c r="DI72" i="3"/>
  <c r="DH72" i="3"/>
  <c r="DF72" i="3"/>
  <c r="DJ72" i="3" s="1"/>
  <c r="AP337" i="1"/>
  <c r="AP372" i="1"/>
  <c r="F351" i="1"/>
  <c r="AF408" i="1"/>
  <c r="S424" i="1"/>
  <c r="AF649" i="1"/>
  <c r="S671" i="1"/>
  <c r="DG14" i="3"/>
  <c r="DH14" i="3"/>
  <c r="DI14" i="3"/>
  <c r="DJ14" i="3" s="1"/>
  <c r="DF14" i="3"/>
  <c r="F174" i="1"/>
  <c r="BB156" i="1"/>
  <c r="DF120" i="3"/>
  <c r="DI120" i="3"/>
  <c r="DJ120" i="3" s="1"/>
  <c r="DG120" i="3"/>
  <c r="DH120" i="3"/>
  <c r="DG8" i="3"/>
  <c r="DH8" i="3"/>
  <c r="DI8" i="3"/>
  <c r="DJ8" i="3" s="1"/>
  <c r="DF8" i="3"/>
  <c r="GM32" i="1"/>
  <c r="GP32" i="1" s="1"/>
  <c r="BD30" i="1"/>
  <c r="F64" i="1"/>
  <c r="BD301" i="1"/>
  <c r="CP113" i="1"/>
  <c r="O113" i="1" s="1"/>
  <c r="GM113" i="1" s="1"/>
  <c r="GP113" i="1" s="1"/>
  <c r="CY73" i="1"/>
  <c r="X73" i="1" s="1"/>
  <c r="GM73" i="1" s="1"/>
  <c r="GP73" i="1" s="1"/>
  <c r="CZ73" i="1"/>
  <c r="Y73" i="1" s="1"/>
  <c r="U229" i="1"/>
  <c r="F255" i="1"/>
  <c r="AZ197" i="1"/>
  <c r="CI193" i="1"/>
  <c r="F203" i="1"/>
  <c r="AW193" i="1"/>
  <c r="GM268" i="1"/>
  <c r="GP268" i="1" s="1"/>
  <c r="AJ408" i="1"/>
  <c r="W424" i="1"/>
  <c r="DF94" i="3"/>
  <c r="DH94" i="3"/>
  <c r="DI94" i="3"/>
  <c r="DJ94" i="3" s="1"/>
  <c r="DG94" i="3"/>
  <c r="X229" i="1"/>
  <c r="F259" i="1"/>
  <c r="F169" i="1"/>
  <c r="AY156" i="1"/>
  <c r="GM496" i="1"/>
  <c r="DG61" i="3"/>
  <c r="DH61" i="3"/>
  <c r="DI61" i="3"/>
  <c r="DJ61" i="3" s="1"/>
  <c r="DF61" i="3"/>
  <c r="GM659" i="1"/>
  <c r="GP659" i="1" s="1"/>
  <c r="AK575" i="1"/>
  <c r="AL649" i="1" l="1"/>
  <c r="Y671" i="1"/>
  <c r="K248" i="7"/>
  <c r="P248" i="7"/>
  <c r="K466" i="7"/>
  <c r="P466" i="7"/>
  <c r="K319" i="7"/>
  <c r="P319" i="7"/>
  <c r="K439" i="7"/>
  <c r="P439" i="7"/>
  <c r="L87" i="8"/>
  <c r="P87" i="8"/>
  <c r="GM411" i="1"/>
  <c r="GP411" i="1" s="1"/>
  <c r="P522" i="7"/>
  <c r="K522" i="7"/>
  <c r="K306" i="7"/>
  <c r="P306" i="7"/>
  <c r="GM36" i="1"/>
  <c r="GP36" i="1" s="1"/>
  <c r="L472" i="8"/>
  <c r="P472" i="8"/>
  <c r="L488" i="8"/>
  <c r="P488" i="8"/>
  <c r="L240" i="8"/>
  <c r="P240" i="8"/>
  <c r="L222" i="8"/>
  <c r="P222" i="8"/>
  <c r="P312" i="8"/>
  <c r="L312" i="8"/>
  <c r="K498" i="7"/>
  <c r="P498" i="7"/>
  <c r="GM419" i="1"/>
  <c r="GP419" i="1" s="1"/>
  <c r="P262" i="8"/>
  <c r="L262" i="8"/>
  <c r="AB617" i="1"/>
  <c r="P283" i="8"/>
  <c r="L283" i="8"/>
  <c r="L346" i="8"/>
  <c r="P346" i="8"/>
  <c r="I333" i="7"/>
  <c r="GM656" i="1"/>
  <c r="GP656" i="1" s="1"/>
  <c r="AB575" i="1"/>
  <c r="AB565" i="1" s="1"/>
  <c r="P291" i="7"/>
  <c r="K291" i="7"/>
  <c r="T552" i="8"/>
  <c r="K556" i="8" s="1"/>
  <c r="T546" i="7"/>
  <c r="J550" i="7" s="1"/>
  <c r="R43" i="8"/>
  <c r="K46" i="8" s="1"/>
  <c r="R37" i="7"/>
  <c r="J40" i="7" s="1"/>
  <c r="I43" i="7" s="1"/>
  <c r="GM515" i="1"/>
  <c r="GP515" i="1" s="1"/>
  <c r="J396" i="8"/>
  <c r="GK118" i="1"/>
  <c r="J86" i="7"/>
  <c r="K92" i="8"/>
  <c r="GK119" i="1"/>
  <c r="K103" i="8"/>
  <c r="J97" i="7"/>
  <c r="R425" i="7"/>
  <c r="J429" i="7" s="1"/>
  <c r="I432" i="7" s="1"/>
  <c r="R431" i="8"/>
  <c r="K435" i="8" s="1"/>
  <c r="J438" i="8" s="1"/>
  <c r="J430" i="8"/>
  <c r="L195" i="8"/>
  <c r="P195" i="8"/>
  <c r="I383" i="7"/>
  <c r="T414" i="7"/>
  <c r="J421" i="7" s="1"/>
  <c r="T420" i="8"/>
  <c r="K427" i="8" s="1"/>
  <c r="P216" i="7"/>
  <c r="K216" i="7"/>
  <c r="L496" i="8"/>
  <c r="P496" i="8"/>
  <c r="P189" i="7"/>
  <c r="K189" i="7"/>
  <c r="K355" i="7"/>
  <c r="P355" i="7"/>
  <c r="J205" i="8"/>
  <c r="GM571" i="1"/>
  <c r="GP571" i="1" s="1"/>
  <c r="P375" i="7"/>
  <c r="K375" i="7"/>
  <c r="L276" i="8"/>
  <c r="P276" i="8"/>
  <c r="I173" i="7"/>
  <c r="T278" i="7"/>
  <c r="J283" i="7" s="1"/>
  <c r="T284" i="8"/>
  <c r="K289" i="8" s="1"/>
  <c r="J291" i="8" s="1"/>
  <c r="AQ333" i="1"/>
  <c r="F382" i="1"/>
  <c r="I474" i="7"/>
  <c r="J254" i="8"/>
  <c r="Y342" i="1"/>
  <c r="J123" i="8"/>
  <c r="T82" i="7"/>
  <c r="J89" i="7" s="1"/>
  <c r="T88" i="8"/>
  <c r="K95" i="8" s="1"/>
  <c r="R88" i="8"/>
  <c r="K94" i="8" s="1"/>
  <c r="J98" i="8" s="1"/>
  <c r="R82" i="7"/>
  <c r="J88" i="7" s="1"/>
  <c r="K340" i="7"/>
  <c r="P340" i="7"/>
  <c r="P56" i="8"/>
  <c r="L56" i="8"/>
  <c r="AK617" i="1"/>
  <c r="R414" i="7"/>
  <c r="J420" i="7" s="1"/>
  <c r="I424" i="7" s="1"/>
  <c r="R420" i="8"/>
  <c r="K426" i="8" s="1"/>
  <c r="R241" i="8"/>
  <c r="K244" i="8" s="1"/>
  <c r="J247" i="8" s="1"/>
  <c r="R235" i="7"/>
  <c r="J238" i="7" s="1"/>
  <c r="I241" i="7" s="1"/>
  <c r="T453" i="8"/>
  <c r="K457" i="8" s="1"/>
  <c r="T447" i="7"/>
  <c r="J451" i="7" s="1"/>
  <c r="L528" i="8"/>
  <c r="P528" i="8"/>
  <c r="L414" i="8"/>
  <c r="P414" i="8"/>
  <c r="GM612" i="1"/>
  <c r="GP612" i="1" s="1"/>
  <c r="K199" i="7"/>
  <c r="P199" i="7"/>
  <c r="I81" i="7"/>
  <c r="R223" i="8"/>
  <c r="K227" i="8" s="1"/>
  <c r="R217" i="7"/>
  <c r="J221" i="7" s="1"/>
  <c r="I224" i="7" s="1"/>
  <c r="R278" i="7"/>
  <c r="J282" i="7" s="1"/>
  <c r="R284" i="8"/>
  <c r="K288" i="8" s="1"/>
  <c r="J404" i="8"/>
  <c r="GM666" i="1"/>
  <c r="GP666" i="1" s="1"/>
  <c r="R523" i="7"/>
  <c r="J526" i="7" s="1"/>
  <c r="I529" i="7" s="1"/>
  <c r="R529" i="8"/>
  <c r="K532" i="8" s="1"/>
  <c r="J535" i="8" s="1"/>
  <c r="R313" i="8"/>
  <c r="K315" i="8" s="1"/>
  <c r="J318" i="8" s="1"/>
  <c r="R307" i="7"/>
  <c r="J309" i="7" s="1"/>
  <c r="I312" i="7" s="1"/>
  <c r="AE342" i="1"/>
  <c r="T671" i="1"/>
  <c r="J445" i="8"/>
  <c r="S533" i="1"/>
  <c r="T397" i="8"/>
  <c r="K402" i="8" s="1"/>
  <c r="T391" i="7"/>
  <c r="J396" i="7" s="1"/>
  <c r="I398" i="7" s="1"/>
  <c r="I390" i="7"/>
  <c r="AE124" i="1"/>
  <c r="GM518" i="1"/>
  <c r="GP518" i="1" s="1"/>
  <c r="P373" i="8"/>
  <c r="L373" i="8"/>
  <c r="K60" i="8"/>
  <c r="J54" i="7"/>
  <c r="GK36" i="1"/>
  <c r="I234" i="7"/>
  <c r="R453" i="8"/>
  <c r="K456" i="8" s="1"/>
  <c r="R447" i="7"/>
  <c r="J450" i="7" s="1"/>
  <c r="AH607" i="1"/>
  <c r="CJ649" i="1"/>
  <c r="BA408" i="1"/>
  <c r="F444" i="1"/>
  <c r="BA454" i="1"/>
  <c r="R292" i="7"/>
  <c r="J295" i="7" s="1"/>
  <c r="R298" i="8"/>
  <c r="K301" i="8" s="1"/>
  <c r="T180" i="8"/>
  <c r="K184" i="8" s="1"/>
  <c r="T174" i="7"/>
  <c r="J178" i="7" s="1"/>
  <c r="F543" i="1"/>
  <c r="AQ490" i="1"/>
  <c r="I545" i="7"/>
  <c r="T109" i="8"/>
  <c r="K113" i="8" s="1"/>
  <c r="T103" i="7"/>
  <c r="J107" i="7" s="1"/>
  <c r="P50" i="7"/>
  <c r="K50" i="7"/>
  <c r="J418" i="7"/>
  <c r="K424" i="8"/>
  <c r="T292" i="7"/>
  <c r="J296" i="7" s="1"/>
  <c r="I298" i="7" s="1"/>
  <c r="T298" i="8"/>
  <c r="K302" i="8" s="1"/>
  <c r="R546" i="7"/>
  <c r="J549" i="7" s="1"/>
  <c r="I552" i="7" s="1"/>
  <c r="R552" i="8"/>
  <c r="K555" i="8" s="1"/>
  <c r="J558" i="8" s="1"/>
  <c r="K408" i="7"/>
  <c r="P408" i="7"/>
  <c r="T223" i="8"/>
  <c r="K228" i="8" s="1"/>
  <c r="J230" i="8" s="1"/>
  <c r="T217" i="7"/>
  <c r="J222" i="7" s="1"/>
  <c r="T51" i="7"/>
  <c r="J57" i="7" s="1"/>
  <c r="T57" i="8"/>
  <c r="K63" i="8" s="1"/>
  <c r="T347" i="8"/>
  <c r="K352" i="8" s="1"/>
  <c r="T341" i="7"/>
  <c r="J346" i="7" s="1"/>
  <c r="GK497" i="1"/>
  <c r="GM497" i="1" s="1"/>
  <c r="GP497" i="1" s="1"/>
  <c r="CY411" i="1"/>
  <c r="X411" i="1" s="1"/>
  <c r="CZ411" i="1"/>
  <c r="Y411" i="1" s="1"/>
  <c r="L361" i="8"/>
  <c r="P361" i="8"/>
  <c r="R263" i="8"/>
  <c r="K267" i="8" s="1"/>
  <c r="R257" i="7"/>
  <c r="J261" i="7" s="1"/>
  <c r="GK501" i="1"/>
  <c r="GM501" i="1" s="1"/>
  <c r="K234" i="8"/>
  <c r="J228" i="7"/>
  <c r="K490" i="7"/>
  <c r="P490" i="7"/>
  <c r="AW229" i="1"/>
  <c r="F239" i="1"/>
  <c r="I264" i="7"/>
  <c r="AB424" i="1"/>
  <c r="AZ156" i="1"/>
  <c r="F172" i="1"/>
  <c r="J381" i="8"/>
  <c r="L480" i="8"/>
  <c r="P480" i="8"/>
  <c r="GM569" i="1"/>
  <c r="GP569" i="1" s="1"/>
  <c r="R57" i="8"/>
  <c r="K62" i="8" s="1"/>
  <c r="J66" i="8" s="1"/>
  <c r="R51" i="7"/>
  <c r="J56" i="7" s="1"/>
  <c r="I60" i="7" s="1"/>
  <c r="R440" i="7"/>
  <c r="J443" i="7" s="1"/>
  <c r="R446" i="8"/>
  <c r="K449" i="8" s="1"/>
  <c r="AX124" i="1"/>
  <c r="AX301" i="1" s="1"/>
  <c r="J162" i="8"/>
  <c r="AL575" i="1"/>
  <c r="AL565" i="1" s="1"/>
  <c r="AX156" i="1"/>
  <c r="F168" i="1"/>
  <c r="J339" i="8"/>
  <c r="GK609" i="1"/>
  <c r="GM609" i="1" s="1"/>
  <c r="J49" i="8"/>
  <c r="I270" i="7"/>
  <c r="AD30" i="1"/>
  <c r="F202" i="1"/>
  <c r="AV156" i="1"/>
  <c r="F166" i="1"/>
  <c r="GK421" i="1"/>
  <c r="K199" i="8"/>
  <c r="J193" i="7"/>
  <c r="GK419" i="1"/>
  <c r="K190" i="8"/>
  <c r="J184" i="7"/>
  <c r="I367" i="7"/>
  <c r="AK124" i="1"/>
  <c r="AK110" i="1" s="1"/>
  <c r="R93" i="7"/>
  <c r="J98" i="7" s="1"/>
  <c r="I102" i="7" s="1"/>
  <c r="R99" i="8"/>
  <c r="K104" i="8" s="1"/>
  <c r="J520" i="8"/>
  <c r="J108" i="8"/>
  <c r="J304" i="8"/>
  <c r="J186" i="8"/>
  <c r="GM421" i="1"/>
  <c r="GP421" i="1" s="1"/>
  <c r="CG490" i="1"/>
  <c r="AX533" i="1"/>
  <c r="J551" i="8"/>
  <c r="P504" i="8"/>
  <c r="L504" i="8"/>
  <c r="GM120" i="1"/>
  <c r="GP120" i="1" s="1"/>
  <c r="R103" i="7"/>
  <c r="J106" i="7" s="1"/>
  <c r="R109" i="8"/>
  <c r="K112" i="8" s="1"/>
  <c r="J115" i="8" s="1"/>
  <c r="V701" i="1"/>
  <c r="K482" i="7"/>
  <c r="P482" i="7"/>
  <c r="P327" i="7"/>
  <c r="K327" i="7"/>
  <c r="I117" i="7"/>
  <c r="R382" i="8"/>
  <c r="K386" i="8" s="1"/>
  <c r="J389" i="8" s="1"/>
  <c r="R376" i="7"/>
  <c r="J380" i="7" s="1"/>
  <c r="AL39" i="1"/>
  <c r="AL30" i="1" s="1"/>
  <c r="AL617" i="1"/>
  <c r="T425" i="7"/>
  <c r="J430" i="7" s="1"/>
  <c r="T431" i="8"/>
  <c r="K436" i="8" s="1"/>
  <c r="T263" i="8"/>
  <c r="K268" i="8" s="1"/>
  <c r="J270" i="8" s="1"/>
  <c r="T257" i="7"/>
  <c r="J262" i="7" s="1"/>
  <c r="AL533" i="1"/>
  <c r="Y533" i="1" s="1"/>
  <c r="I277" i="7"/>
  <c r="T505" i="8"/>
  <c r="K510" i="8" s="1"/>
  <c r="J512" i="8" s="1"/>
  <c r="T499" i="7"/>
  <c r="J504" i="7" s="1"/>
  <c r="I506" i="7" s="1"/>
  <c r="I156" i="7"/>
  <c r="K514" i="7"/>
  <c r="P514" i="7"/>
  <c r="T313" i="8"/>
  <c r="K316" i="8" s="1"/>
  <c r="T307" i="7"/>
  <c r="J310" i="7" s="1"/>
  <c r="J333" i="8"/>
  <c r="AE617" i="1"/>
  <c r="P256" i="7"/>
  <c r="K256" i="7"/>
  <c r="GM504" i="1"/>
  <c r="GP504" i="1" s="1"/>
  <c r="AK533" i="1"/>
  <c r="AK490" i="1" s="1"/>
  <c r="R536" i="8"/>
  <c r="K540" i="8" s="1"/>
  <c r="J543" i="8" s="1"/>
  <c r="R530" i="7"/>
  <c r="J534" i="7" s="1"/>
  <c r="I537" i="7" s="1"/>
  <c r="L297" i="8"/>
  <c r="P297" i="8"/>
  <c r="R180" i="8"/>
  <c r="K183" i="8" s="1"/>
  <c r="R174" i="7"/>
  <c r="J177" i="7" s="1"/>
  <c r="AL124" i="1"/>
  <c r="T93" i="7"/>
  <c r="J99" i="7" s="1"/>
  <c r="T99" i="8"/>
  <c r="K105" i="8" s="1"/>
  <c r="AE671" i="1"/>
  <c r="J179" i="8"/>
  <c r="I180" i="7"/>
  <c r="F89" i="1"/>
  <c r="AZ71" i="1"/>
  <c r="J452" i="8"/>
  <c r="J325" i="8"/>
  <c r="I446" i="7"/>
  <c r="R347" i="8"/>
  <c r="K351" i="8" s="1"/>
  <c r="J354" i="8" s="1"/>
  <c r="R341" i="7"/>
  <c r="J345" i="7" s="1"/>
  <c r="I348" i="7" s="1"/>
  <c r="T529" i="8"/>
  <c r="K533" i="8" s="1"/>
  <c r="T523" i="7"/>
  <c r="J527" i="7" s="1"/>
  <c r="GM118" i="1"/>
  <c r="GP118" i="1" s="1"/>
  <c r="T241" i="8"/>
  <c r="K245" i="8" s="1"/>
  <c r="T235" i="7"/>
  <c r="J239" i="7" s="1"/>
  <c r="T43" i="8"/>
  <c r="K47" i="8" s="1"/>
  <c r="T37" i="7"/>
  <c r="J41" i="7" s="1"/>
  <c r="T446" i="8"/>
  <c r="K450" i="8" s="1"/>
  <c r="T440" i="7"/>
  <c r="J444" i="7" s="1"/>
  <c r="GM614" i="1"/>
  <c r="GP614" i="1" s="1"/>
  <c r="V486" i="1"/>
  <c r="F724" i="1"/>
  <c r="CH533" i="1"/>
  <c r="AC490" i="1"/>
  <c r="P533" i="1"/>
  <c r="CE533" i="1"/>
  <c r="CF533" i="1"/>
  <c r="AP110" i="1"/>
  <c r="F133" i="1"/>
  <c r="AE565" i="1"/>
  <c r="R575" i="1"/>
  <c r="CH671" i="1"/>
  <c r="P671" i="1"/>
  <c r="CF671" i="1"/>
  <c r="CE671" i="1"/>
  <c r="AC649" i="1"/>
  <c r="AX408" i="1"/>
  <c r="F431" i="1"/>
  <c r="AX454" i="1"/>
  <c r="AP565" i="1"/>
  <c r="F584" i="1"/>
  <c r="AW424" i="1"/>
  <c r="CF408" i="1"/>
  <c r="AD408" i="1"/>
  <c r="Q424" i="1"/>
  <c r="GM119" i="1"/>
  <c r="GP119" i="1" s="1"/>
  <c r="GP496" i="1"/>
  <c r="BD404" i="1"/>
  <c r="F479" i="1"/>
  <c r="BB486" i="1"/>
  <c r="F714" i="1"/>
  <c r="AV229" i="1"/>
  <c r="F238" i="1"/>
  <c r="AD565" i="1"/>
  <c r="Q575" i="1"/>
  <c r="F366" i="1"/>
  <c r="W372" i="1"/>
  <c r="W337" i="1"/>
  <c r="F597" i="1"/>
  <c r="U565" i="1"/>
  <c r="AZ372" i="1"/>
  <c r="F353" i="1"/>
  <c r="AZ337" i="1"/>
  <c r="S607" i="1"/>
  <c r="F632" i="1"/>
  <c r="AY575" i="1"/>
  <c r="CH565" i="1"/>
  <c r="GM195" i="1"/>
  <c r="GP195" i="1" s="1"/>
  <c r="F145" i="1"/>
  <c r="T110" i="1"/>
  <c r="GP567" i="1"/>
  <c r="CD575" i="1" s="1"/>
  <c r="CA575" i="1"/>
  <c r="Y424" i="1"/>
  <c r="AL408" i="1"/>
  <c r="CE124" i="1"/>
  <c r="CF124" i="1"/>
  <c r="AC110" i="1"/>
  <c r="P124" i="1"/>
  <c r="CH124" i="1"/>
  <c r="F362" i="1"/>
  <c r="BA337" i="1"/>
  <c r="BA372" i="1"/>
  <c r="AE649" i="1"/>
  <c r="R671" i="1"/>
  <c r="AB408" i="1"/>
  <c r="O424" i="1"/>
  <c r="BC486" i="1"/>
  <c r="F717" i="1"/>
  <c r="U30" i="1"/>
  <c r="U301" i="1"/>
  <c r="F61" i="1"/>
  <c r="R124" i="1"/>
  <c r="AE110" i="1"/>
  <c r="Q124" i="1"/>
  <c r="Q301" i="1" s="1"/>
  <c r="AD110" i="1"/>
  <c r="CI30" i="1"/>
  <c r="AZ39" i="1"/>
  <c r="BA110" i="1"/>
  <c r="F144" i="1"/>
  <c r="F639" i="1"/>
  <c r="U607" i="1"/>
  <c r="F578" i="1"/>
  <c r="P565" i="1"/>
  <c r="AX649" i="1"/>
  <c r="F678" i="1"/>
  <c r="W490" i="1"/>
  <c r="F557" i="1"/>
  <c r="W701" i="1"/>
  <c r="T26" i="1"/>
  <c r="F322" i="1"/>
  <c r="BA649" i="1"/>
  <c r="F691" i="1"/>
  <c r="BD26" i="1"/>
  <c r="F326" i="1"/>
  <c r="BD731" i="1"/>
  <c r="BC404" i="1"/>
  <c r="F470" i="1"/>
  <c r="AQ486" i="1"/>
  <c r="F711" i="1"/>
  <c r="S124" i="1"/>
  <c r="AF110" i="1"/>
  <c r="AT26" i="1"/>
  <c r="F319" i="1"/>
  <c r="AT731" i="1"/>
  <c r="AX229" i="1"/>
  <c r="F240" i="1"/>
  <c r="O617" i="1"/>
  <c r="AB607" i="1"/>
  <c r="F277" i="1"/>
  <c r="AW265" i="1"/>
  <c r="AV265" i="1"/>
  <c r="F276" i="1"/>
  <c r="R533" i="1"/>
  <c r="AE490" i="1"/>
  <c r="CE337" i="1"/>
  <c r="AV342" i="1"/>
  <c r="GM34" i="1"/>
  <c r="AB39" i="1"/>
  <c r="V649" i="1"/>
  <c r="F694" i="1"/>
  <c r="U110" i="1"/>
  <c r="F146" i="1"/>
  <c r="AS490" i="1"/>
  <c r="F550" i="1"/>
  <c r="AS701" i="1"/>
  <c r="V110" i="1"/>
  <c r="F147" i="1"/>
  <c r="AS607" i="1"/>
  <c r="F634" i="1"/>
  <c r="CI565" i="1"/>
  <c r="AZ575" i="1"/>
  <c r="F318" i="1"/>
  <c r="AS26" i="1"/>
  <c r="AS731" i="1"/>
  <c r="F467" i="1"/>
  <c r="BB404" i="1"/>
  <c r="F345" i="1"/>
  <c r="P337" i="1"/>
  <c r="P372" i="1"/>
  <c r="CH337" i="1"/>
  <c r="AY342" i="1"/>
  <c r="AX30" i="1"/>
  <c r="F46" i="1"/>
  <c r="AY229" i="1"/>
  <c r="F241" i="1"/>
  <c r="BA30" i="1"/>
  <c r="F59" i="1"/>
  <c r="BA301" i="1"/>
  <c r="W26" i="1"/>
  <c r="F325" i="1"/>
  <c r="AW342" i="1"/>
  <c r="CF337" i="1"/>
  <c r="AV39" i="1"/>
  <c r="CE30" i="1"/>
  <c r="BC26" i="1"/>
  <c r="F317" i="1"/>
  <c r="BC731" i="1"/>
  <c r="AZ408" i="1"/>
  <c r="AZ454" i="1"/>
  <c r="F435" i="1"/>
  <c r="AB533" i="1"/>
  <c r="AO26" i="1"/>
  <c r="F305" i="1"/>
  <c r="AO731" i="1"/>
  <c r="W617" i="1"/>
  <c r="AJ607" i="1"/>
  <c r="AQ26" i="1"/>
  <c r="F311" i="1"/>
  <c r="F544" i="1"/>
  <c r="AZ490" i="1"/>
  <c r="AP30" i="1"/>
  <c r="AP301" i="1"/>
  <c r="F48" i="1"/>
  <c r="U372" i="1"/>
  <c r="F364" i="1"/>
  <c r="U337" i="1"/>
  <c r="AO404" i="1"/>
  <c r="F458" i="1"/>
  <c r="CI110" i="1"/>
  <c r="AZ124" i="1"/>
  <c r="F555" i="1"/>
  <c r="U490" i="1"/>
  <c r="U701" i="1"/>
  <c r="AW39" i="1"/>
  <c r="CF30" i="1"/>
  <c r="U454" i="1"/>
  <c r="U408" i="1"/>
  <c r="F446" i="1"/>
  <c r="GP413" i="1"/>
  <c r="S490" i="1"/>
  <c r="F548" i="1"/>
  <c r="S701" i="1"/>
  <c r="Y124" i="1"/>
  <c r="AL110" i="1"/>
  <c r="AX565" i="1"/>
  <c r="F582" i="1"/>
  <c r="U649" i="1"/>
  <c r="F693" i="1"/>
  <c r="Q649" i="1"/>
  <c r="F683" i="1"/>
  <c r="GM117" i="1"/>
  <c r="AB124" i="1"/>
  <c r="AB342" i="1"/>
  <c r="GM339" i="1"/>
  <c r="F205" i="1"/>
  <c r="AY193" i="1"/>
  <c r="V26" i="1"/>
  <c r="F324" i="1"/>
  <c r="V731" i="1"/>
  <c r="F477" i="1"/>
  <c r="V404" i="1"/>
  <c r="F640" i="1"/>
  <c r="V607" i="1"/>
  <c r="AQ454" i="1"/>
  <c r="F434" i="1"/>
  <c r="AQ408" i="1"/>
  <c r="F204" i="1"/>
  <c r="AX193" i="1"/>
  <c r="F42" i="1"/>
  <c r="P30" i="1"/>
  <c r="P301" i="1"/>
  <c r="AK30" i="1"/>
  <c r="X39" i="1"/>
  <c r="F598" i="1"/>
  <c r="V565" i="1"/>
  <c r="S337" i="1"/>
  <c r="F357" i="1"/>
  <c r="S372" i="1"/>
  <c r="S30" i="1"/>
  <c r="F54" i="1"/>
  <c r="AT486" i="1"/>
  <c r="F719" i="1"/>
  <c r="GM526" i="1"/>
  <c r="GP526" i="1" s="1"/>
  <c r="R39" i="1"/>
  <c r="AE30" i="1"/>
  <c r="AX110" i="1"/>
  <c r="F131" i="1"/>
  <c r="T565" i="1"/>
  <c r="F596" i="1"/>
  <c r="CE408" i="1"/>
  <c r="AV424" i="1"/>
  <c r="Y649" i="1"/>
  <c r="F698" i="1"/>
  <c r="X124" i="1"/>
  <c r="F637" i="1"/>
  <c r="BA607" i="1"/>
  <c r="F638" i="1"/>
  <c r="T607" i="1"/>
  <c r="T490" i="1"/>
  <c r="T701" i="1"/>
  <c r="T731" i="1" s="1"/>
  <c r="F554" i="1"/>
  <c r="AS408" i="1"/>
  <c r="AS454" i="1"/>
  <c r="F441" i="1"/>
  <c r="AP404" i="1"/>
  <c r="F463" i="1"/>
  <c r="X424" i="1"/>
  <c r="AK408" i="1"/>
  <c r="BB26" i="1"/>
  <c r="F314" i="1"/>
  <c r="BB731" i="1"/>
  <c r="GM37" i="1"/>
  <c r="GP37" i="1" s="1"/>
  <c r="F349" i="1"/>
  <c r="AX337" i="1"/>
  <c r="AX372" i="1"/>
  <c r="AZ671" i="1"/>
  <c r="CI649" i="1"/>
  <c r="T333" i="1"/>
  <c r="F393" i="1"/>
  <c r="T649" i="1"/>
  <c r="F692" i="1"/>
  <c r="F545" i="1"/>
  <c r="Q490" i="1"/>
  <c r="Q701" i="1"/>
  <c r="F590" i="1"/>
  <c r="S565" i="1"/>
  <c r="Y337" i="1"/>
  <c r="F369" i="1"/>
  <c r="Y372" i="1"/>
  <c r="CH30" i="1"/>
  <c r="AY39" i="1"/>
  <c r="S408" i="1"/>
  <c r="F439" i="1"/>
  <c r="S454" i="1"/>
  <c r="BC333" i="1"/>
  <c r="F388" i="1"/>
  <c r="Q607" i="1"/>
  <c r="F629" i="1"/>
  <c r="AK649" i="1"/>
  <c r="X671" i="1"/>
  <c r="AK565" i="1"/>
  <c r="X575" i="1"/>
  <c r="AP333" i="1"/>
  <c r="F381" i="1"/>
  <c r="F279" i="1"/>
  <c r="AY265" i="1"/>
  <c r="P408" i="1"/>
  <c r="P454" i="1"/>
  <c r="F427" i="1"/>
  <c r="CI607" i="1"/>
  <c r="AZ617" i="1"/>
  <c r="CF565" i="1"/>
  <c r="AW575" i="1"/>
  <c r="R617" i="1"/>
  <c r="AE607" i="1"/>
  <c r="AP649" i="1"/>
  <c r="F680" i="1"/>
  <c r="AP701" i="1"/>
  <c r="AE408" i="1"/>
  <c r="R424" i="1"/>
  <c r="W110" i="1"/>
  <c r="F148" i="1"/>
  <c r="F208" i="1"/>
  <c r="AZ193" i="1"/>
  <c r="GM651" i="1"/>
  <c r="AB671" i="1"/>
  <c r="Q372" i="1"/>
  <c r="Q337" i="1"/>
  <c r="F354" i="1"/>
  <c r="F278" i="1"/>
  <c r="AX265" i="1"/>
  <c r="F282" i="1"/>
  <c r="AZ265" i="1"/>
  <c r="AO486" i="1"/>
  <c r="F705" i="1"/>
  <c r="S649" i="1"/>
  <c r="F686" i="1"/>
  <c r="F448" i="1"/>
  <c r="W454" i="1"/>
  <c r="W408" i="1"/>
  <c r="X337" i="1"/>
  <c r="F368" i="1"/>
  <c r="X372" i="1"/>
  <c r="F86" i="1"/>
  <c r="AY71" i="1"/>
  <c r="F395" i="1"/>
  <c r="V333" i="1"/>
  <c r="W649" i="1"/>
  <c r="F695" i="1"/>
  <c r="BA701" i="1"/>
  <c r="AW156" i="1"/>
  <c r="F167" i="1"/>
  <c r="CH408" i="1"/>
  <c r="AY424" i="1"/>
  <c r="Q30" i="1"/>
  <c r="F51" i="1"/>
  <c r="F626" i="1"/>
  <c r="AP607" i="1"/>
  <c r="CE565" i="1"/>
  <c r="AV575" i="1"/>
  <c r="AE337" i="1"/>
  <c r="R342" i="1"/>
  <c r="CE617" i="1"/>
  <c r="P617" i="1"/>
  <c r="AC607" i="1"/>
  <c r="CF617" i="1"/>
  <c r="CH617" i="1"/>
  <c r="F244" i="1"/>
  <c r="AZ229" i="1"/>
  <c r="P506" i="7" l="1"/>
  <c r="K506" i="7"/>
  <c r="P552" i="7"/>
  <c r="K552" i="7"/>
  <c r="P43" i="7"/>
  <c r="K43" i="7"/>
  <c r="P98" i="8"/>
  <c r="L98" i="8"/>
  <c r="K537" i="7"/>
  <c r="P537" i="7"/>
  <c r="K398" i="7"/>
  <c r="P398" i="7"/>
  <c r="P291" i="8"/>
  <c r="L291" i="8"/>
  <c r="L318" i="8"/>
  <c r="P318" i="8"/>
  <c r="L558" i="8"/>
  <c r="P558" i="8"/>
  <c r="L512" i="8"/>
  <c r="P512" i="8"/>
  <c r="CA617" i="1"/>
  <c r="AR617" i="1" s="1"/>
  <c r="GP609" i="1"/>
  <c r="CD617" i="1" s="1"/>
  <c r="CD607" i="1" s="1"/>
  <c r="GP501" i="1"/>
  <c r="CA533" i="1"/>
  <c r="P102" i="7"/>
  <c r="K102" i="7"/>
  <c r="P438" i="8"/>
  <c r="L438" i="8"/>
  <c r="P432" i="7"/>
  <c r="K432" i="7"/>
  <c r="P354" i="8"/>
  <c r="L354" i="8"/>
  <c r="K312" i="7"/>
  <c r="P312" i="7"/>
  <c r="K424" i="7"/>
  <c r="P424" i="7"/>
  <c r="K529" i="7"/>
  <c r="P529" i="7"/>
  <c r="P224" i="7"/>
  <c r="K224" i="7"/>
  <c r="P270" i="8"/>
  <c r="J363" i="8" s="1"/>
  <c r="L270" i="8"/>
  <c r="L389" i="8"/>
  <c r="P389" i="8"/>
  <c r="L66" i="8"/>
  <c r="P66" i="8"/>
  <c r="P241" i="7"/>
  <c r="K241" i="7"/>
  <c r="P247" i="8"/>
  <c r="L247" i="8"/>
  <c r="P115" i="8"/>
  <c r="L115" i="8"/>
  <c r="P230" i="8"/>
  <c r="L230" i="8"/>
  <c r="L535" i="8"/>
  <c r="P535" i="8"/>
  <c r="K173" i="7"/>
  <c r="P173" i="7"/>
  <c r="Y39" i="1"/>
  <c r="Y301" i="1" s="1"/>
  <c r="CA424" i="1"/>
  <c r="CA408" i="1" s="1"/>
  <c r="L205" i="8"/>
  <c r="P205" i="8"/>
  <c r="J210" i="8" s="1"/>
  <c r="CD424" i="1"/>
  <c r="CD408" i="1" s="1"/>
  <c r="K367" i="7"/>
  <c r="P367" i="7"/>
  <c r="I410" i="7" s="1"/>
  <c r="K60" i="7"/>
  <c r="P60" i="7"/>
  <c r="K81" i="7"/>
  <c r="P81" i="7"/>
  <c r="I92" i="7"/>
  <c r="P543" i="8"/>
  <c r="L543" i="8"/>
  <c r="P339" i="8"/>
  <c r="L339" i="8"/>
  <c r="I453" i="7"/>
  <c r="K298" i="7"/>
  <c r="P298" i="7"/>
  <c r="Y575" i="1"/>
  <c r="Y565" i="1" s="1"/>
  <c r="P520" i="8"/>
  <c r="L520" i="8"/>
  <c r="O575" i="1"/>
  <c r="F577" i="1" s="1"/>
  <c r="P117" i="7"/>
  <c r="K117" i="7"/>
  <c r="P551" i="8"/>
  <c r="L551" i="8"/>
  <c r="BA404" i="1"/>
  <c r="F474" i="1"/>
  <c r="F540" i="1"/>
  <c r="AX490" i="1"/>
  <c r="L49" i="8"/>
  <c r="P49" i="8"/>
  <c r="P348" i="7"/>
  <c r="K348" i="7"/>
  <c r="L304" i="8"/>
  <c r="P304" i="8"/>
  <c r="P404" i="8"/>
  <c r="L404" i="8"/>
  <c r="J459" i="8"/>
  <c r="P156" i="7"/>
  <c r="K156" i="7"/>
  <c r="L396" i="8"/>
  <c r="P396" i="8"/>
  <c r="L123" i="8"/>
  <c r="P123" i="8"/>
  <c r="I109" i="7"/>
  <c r="L381" i="8"/>
  <c r="P381" i="8"/>
  <c r="J416" i="8" s="1"/>
  <c r="P445" i="8"/>
  <c r="L445" i="8"/>
  <c r="P264" i="7"/>
  <c r="K264" i="7"/>
  <c r="K474" i="7"/>
  <c r="P474" i="7"/>
  <c r="I554" i="7" s="1"/>
  <c r="P270" i="7"/>
  <c r="K270" i="7"/>
  <c r="L430" i="8"/>
  <c r="P430" i="8"/>
  <c r="X617" i="1"/>
  <c r="AK607" i="1"/>
  <c r="CD533" i="1"/>
  <c r="AU533" i="1" s="1"/>
  <c r="K446" i="7"/>
  <c r="P446" i="7"/>
  <c r="P108" i="8"/>
  <c r="J125" i="8" s="1"/>
  <c r="L108" i="8"/>
  <c r="P234" i="7"/>
  <c r="K234" i="7"/>
  <c r="AL490" i="1"/>
  <c r="I285" i="7"/>
  <c r="P452" i="8"/>
  <c r="L452" i="8"/>
  <c r="P545" i="7"/>
  <c r="K545" i="7"/>
  <c r="K277" i="7"/>
  <c r="P277" i="7"/>
  <c r="K383" i="7"/>
  <c r="P383" i="7"/>
  <c r="P186" i="8"/>
  <c r="L186" i="8"/>
  <c r="AL607" i="1"/>
  <c r="Y617" i="1"/>
  <c r="P333" i="7"/>
  <c r="K333" i="7"/>
  <c r="L162" i="8"/>
  <c r="P162" i="8"/>
  <c r="P325" i="8"/>
  <c r="L325" i="8"/>
  <c r="P333" i="8"/>
  <c r="L333" i="8"/>
  <c r="P180" i="7"/>
  <c r="K180" i="7"/>
  <c r="L179" i="8"/>
  <c r="P179" i="8"/>
  <c r="K390" i="7"/>
  <c r="P390" i="7"/>
  <c r="X533" i="1"/>
  <c r="X490" i="1" s="1"/>
  <c r="AX701" i="1"/>
  <c r="AX486" i="1" s="1"/>
  <c r="P254" i="8"/>
  <c r="L254" i="8"/>
  <c r="T22" i="1"/>
  <c r="T761" i="1"/>
  <c r="F752" i="1"/>
  <c r="Q26" i="1"/>
  <c r="F313" i="1"/>
  <c r="F127" i="1"/>
  <c r="P110" i="1"/>
  <c r="Y30" i="1"/>
  <c r="F66" i="1"/>
  <c r="CH607" i="1"/>
  <c r="AY617" i="1"/>
  <c r="AO22" i="1"/>
  <c r="AO761" i="1"/>
  <c r="F735" i="1"/>
  <c r="AS22" i="1"/>
  <c r="AS761" i="1"/>
  <c r="F748" i="1"/>
  <c r="E16" i="2" s="1"/>
  <c r="AB30" i="1"/>
  <c r="O39" i="1"/>
  <c r="CH110" i="1"/>
  <c r="AY124" i="1"/>
  <c r="AY301" i="1" s="1"/>
  <c r="CA490" i="1"/>
  <c r="AR533" i="1"/>
  <c r="AZ333" i="1"/>
  <c r="F383" i="1"/>
  <c r="P607" i="1"/>
  <c r="F620" i="1"/>
  <c r="F323" i="1"/>
  <c r="U26" i="1"/>
  <c r="U731" i="1"/>
  <c r="CE649" i="1"/>
  <c r="AV671" i="1"/>
  <c r="AZ649" i="1"/>
  <c r="F682" i="1"/>
  <c r="AB337" i="1"/>
  <c r="O342" i="1"/>
  <c r="AZ565" i="1"/>
  <c r="F586" i="1"/>
  <c r="R110" i="1"/>
  <c r="F138" i="1"/>
  <c r="F589" i="1"/>
  <c r="R565" i="1"/>
  <c r="Y490" i="1"/>
  <c r="F560" i="1"/>
  <c r="Y701" i="1"/>
  <c r="BD22" i="1"/>
  <c r="F756" i="1"/>
  <c r="BD761" i="1"/>
  <c r="R607" i="1"/>
  <c r="F631" i="1"/>
  <c r="X649" i="1"/>
  <c r="F697" i="1"/>
  <c r="AQ404" i="1"/>
  <c r="F464" i="1"/>
  <c r="AZ701" i="1"/>
  <c r="CD565" i="1"/>
  <c r="AU575" i="1"/>
  <c r="F587" i="1"/>
  <c r="Q565" i="1"/>
  <c r="CF607" i="1"/>
  <c r="AW617" i="1"/>
  <c r="F47" i="1"/>
  <c r="AY30" i="1"/>
  <c r="BA486" i="1"/>
  <c r="F721" i="1"/>
  <c r="F379" i="1"/>
  <c r="AX333" i="1"/>
  <c r="CE607" i="1"/>
  <c r="AV617" i="1"/>
  <c r="R490" i="1"/>
  <c r="R701" i="1"/>
  <c r="F547" i="1"/>
  <c r="AY372" i="1"/>
  <c r="F350" i="1"/>
  <c r="AY337" i="1"/>
  <c r="O454" i="1"/>
  <c r="O408" i="1"/>
  <c r="F426" i="1"/>
  <c r="CF490" i="1"/>
  <c r="AW533" i="1"/>
  <c r="AV372" i="1"/>
  <c r="F347" i="1"/>
  <c r="AV337" i="1"/>
  <c r="CF649" i="1"/>
  <c r="AW671" i="1"/>
  <c r="R30" i="1"/>
  <c r="F53" i="1"/>
  <c r="R301" i="1"/>
  <c r="W486" i="1"/>
  <c r="F725" i="1"/>
  <c r="CE110" i="1"/>
  <c r="AV124" i="1"/>
  <c r="AZ404" i="1"/>
  <c r="F465" i="1"/>
  <c r="AX26" i="1"/>
  <c r="F308" i="1"/>
  <c r="AX731" i="1"/>
  <c r="F580" i="1"/>
  <c r="AV565" i="1"/>
  <c r="BB22" i="1"/>
  <c r="BB761" i="1"/>
  <c r="F744" i="1"/>
  <c r="BC22" i="1"/>
  <c r="F747" i="1"/>
  <c r="BC761" i="1"/>
  <c r="AW565" i="1"/>
  <c r="F581" i="1"/>
  <c r="Q486" i="1"/>
  <c r="F713" i="1"/>
  <c r="S333" i="1"/>
  <c r="F387" i="1"/>
  <c r="F430" i="1"/>
  <c r="AW454" i="1"/>
  <c r="AW408" i="1"/>
  <c r="CE490" i="1"/>
  <c r="AV533" i="1"/>
  <c r="AB490" i="1"/>
  <c r="O533" i="1"/>
  <c r="CH649" i="1"/>
  <c r="AY671" i="1"/>
  <c r="R337" i="1"/>
  <c r="F356" i="1"/>
  <c r="R372" i="1"/>
  <c r="AP26" i="1"/>
  <c r="F310" i="1"/>
  <c r="AP731" i="1"/>
  <c r="F150" i="1"/>
  <c r="X110" i="1"/>
  <c r="AW30" i="1"/>
  <c r="F45" i="1"/>
  <c r="F384" i="1"/>
  <c r="Q333" i="1"/>
  <c r="U486" i="1"/>
  <c r="F723" i="1"/>
  <c r="AQ731" i="1"/>
  <c r="AV30" i="1"/>
  <c r="F44" i="1"/>
  <c r="AV301" i="1"/>
  <c r="P333" i="1"/>
  <c r="F375" i="1"/>
  <c r="O607" i="1"/>
  <c r="F619" i="1"/>
  <c r="R649" i="1"/>
  <c r="F685" i="1"/>
  <c r="P490" i="1"/>
  <c r="F536" i="1"/>
  <c r="P701" i="1"/>
  <c r="F304" i="1"/>
  <c r="P26" i="1"/>
  <c r="P731" i="1"/>
  <c r="GP34" i="1"/>
  <c r="CD39" i="1" s="1"/>
  <c r="CA39" i="1"/>
  <c r="T486" i="1"/>
  <c r="F722" i="1"/>
  <c r="S110" i="1"/>
  <c r="F139" i="1"/>
  <c r="Y333" i="1"/>
  <c r="F399" i="1"/>
  <c r="CF110" i="1"/>
  <c r="AW124" i="1"/>
  <c r="AW301" i="1" s="1"/>
  <c r="AP486" i="1"/>
  <c r="F710" i="1"/>
  <c r="CA124" i="1"/>
  <c r="GP117" i="1"/>
  <c r="CD124" i="1" s="1"/>
  <c r="Y408" i="1"/>
  <c r="F451" i="1"/>
  <c r="Y454" i="1"/>
  <c r="AR575" i="1"/>
  <c r="CA565" i="1"/>
  <c r="X333" i="1"/>
  <c r="F398" i="1"/>
  <c r="O671" i="1"/>
  <c r="AB649" i="1"/>
  <c r="AV408" i="1"/>
  <c r="AV454" i="1"/>
  <c r="F429" i="1"/>
  <c r="BA26" i="1"/>
  <c r="F321" i="1"/>
  <c r="BA731" i="1"/>
  <c r="CA342" i="1"/>
  <c r="GP339" i="1"/>
  <c r="CD342" i="1" s="1"/>
  <c r="AB110" i="1"/>
  <c r="O124" i="1"/>
  <c r="F394" i="1"/>
  <c r="U333" i="1"/>
  <c r="F476" i="1"/>
  <c r="U404" i="1"/>
  <c r="F436" i="1"/>
  <c r="Q454" i="1"/>
  <c r="Q408" i="1"/>
  <c r="X565" i="1"/>
  <c r="F601" i="1"/>
  <c r="W333" i="1"/>
  <c r="F396" i="1"/>
  <c r="S301" i="1"/>
  <c r="AS486" i="1"/>
  <c r="F718" i="1"/>
  <c r="AZ607" i="1"/>
  <c r="F628" i="1"/>
  <c r="X408" i="1"/>
  <c r="X454" i="1"/>
  <c r="F450" i="1"/>
  <c r="GP651" i="1"/>
  <c r="CD671" i="1" s="1"/>
  <c r="CA671" i="1"/>
  <c r="V22" i="1"/>
  <c r="F754" i="1"/>
  <c r="V761" i="1"/>
  <c r="Y110" i="1"/>
  <c r="F151" i="1"/>
  <c r="AW372" i="1"/>
  <c r="F348" i="1"/>
  <c r="AW337" i="1"/>
  <c r="F392" i="1"/>
  <c r="BA333" i="1"/>
  <c r="AY565" i="1"/>
  <c r="F583" i="1"/>
  <c r="AX404" i="1"/>
  <c r="F461" i="1"/>
  <c r="CH490" i="1"/>
  <c r="AY533" i="1"/>
  <c r="Q110" i="1"/>
  <c r="F136" i="1"/>
  <c r="R408" i="1"/>
  <c r="R454" i="1"/>
  <c r="F438" i="1"/>
  <c r="P649" i="1"/>
  <c r="F674" i="1"/>
  <c r="AY408" i="1"/>
  <c r="F432" i="1"/>
  <c r="AY454" i="1"/>
  <c r="P404" i="1"/>
  <c r="F457" i="1"/>
  <c r="S404" i="1"/>
  <c r="F469" i="1"/>
  <c r="S486" i="1"/>
  <c r="F716" i="1"/>
  <c r="AZ110" i="1"/>
  <c r="F135" i="1"/>
  <c r="W731" i="1"/>
  <c r="AT22" i="1"/>
  <c r="AT761" i="1"/>
  <c r="F749" i="1"/>
  <c r="F16" i="2" s="1"/>
  <c r="F18" i="2" s="1"/>
  <c r="AZ30" i="1"/>
  <c r="AZ301" i="1"/>
  <c r="F50" i="1"/>
  <c r="W404" i="1"/>
  <c r="F478" i="1"/>
  <c r="F471" i="1"/>
  <c r="AS404" i="1"/>
  <c r="X30" i="1"/>
  <c r="F65" i="1"/>
  <c r="X301" i="1"/>
  <c r="W607" i="1"/>
  <c r="F641" i="1"/>
  <c r="J560" i="8" l="1"/>
  <c r="O565" i="1"/>
  <c r="I204" i="7"/>
  <c r="I201" i="7"/>
  <c r="L459" i="8"/>
  <c r="P459" i="8"/>
  <c r="J563" i="8" s="1"/>
  <c r="CA607" i="1"/>
  <c r="P109" i="7"/>
  <c r="K109" i="7"/>
  <c r="Y607" i="1"/>
  <c r="F644" i="1"/>
  <c r="AU424" i="1"/>
  <c r="F443" i="1" s="1"/>
  <c r="CD490" i="1"/>
  <c r="J461" i="8"/>
  <c r="F602" i="1"/>
  <c r="K453" i="7"/>
  <c r="P453" i="7"/>
  <c r="I455" i="7" s="1"/>
  <c r="X701" i="1"/>
  <c r="F727" i="1" s="1"/>
  <c r="F708" i="1"/>
  <c r="F559" i="1"/>
  <c r="X607" i="1"/>
  <c r="F643" i="1"/>
  <c r="I158" i="7"/>
  <c r="I161" i="7"/>
  <c r="J207" i="8"/>
  <c r="J68" i="8"/>
  <c r="J566" i="8"/>
  <c r="J148" i="8"/>
  <c r="J569" i="8"/>
  <c r="P92" i="7"/>
  <c r="I119" i="7" s="1"/>
  <c r="K92" i="7"/>
  <c r="I62" i="7"/>
  <c r="I142" i="7"/>
  <c r="J167" i="8"/>
  <c r="J164" i="8"/>
  <c r="AR424" i="1"/>
  <c r="F452" i="1" s="1"/>
  <c r="P285" i="7"/>
  <c r="I357" i="7" s="1"/>
  <c r="K285" i="7"/>
  <c r="AU617" i="1"/>
  <c r="F636" i="1" s="1"/>
  <c r="AY26" i="1"/>
  <c r="F309" i="1"/>
  <c r="R486" i="1"/>
  <c r="F715" i="1"/>
  <c r="AY490" i="1"/>
  <c r="F541" i="1"/>
  <c r="AY701" i="1"/>
  <c r="AY731" i="1" s="1"/>
  <c r="CA649" i="1"/>
  <c r="AR671" i="1"/>
  <c r="O649" i="1"/>
  <c r="F673" i="1"/>
  <c r="AX22" i="1"/>
  <c r="AX761" i="1"/>
  <c r="F738" i="1"/>
  <c r="AV333" i="1"/>
  <c r="F377" i="1"/>
  <c r="AZ486" i="1"/>
  <c r="F712" i="1"/>
  <c r="AO18" i="1"/>
  <c r="F765" i="1"/>
  <c r="Q404" i="1"/>
  <c r="F466" i="1"/>
  <c r="CD30" i="1"/>
  <c r="AU39" i="1"/>
  <c r="AQ22" i="1"/>
  <c r="F741" i="1"/>
  <c r="AQ761" i="1"/>
  <c r="AY649" i="1"/>
  <c r="F679" i="1"/>
  <c r="F129" i="1"/>
  <c r="AV110" i="1"/>
  <c r="AU490" i="1"/>
  <c r="F552" i="1"/>
  <c r="P22" i="1"/>
  <c r="F734" i="1"/>
  <c r="P761" i="1"/>
  <c r="AU342" i="1"/>
  <c r="CD337" i="1"/>
  <c r="F456" i="1"/>
  <c r="O404" i="1"/>
  <c r="BD18" i="1"/>
  <c r="F786" i="1"/>
  <c r="CD110" i="1"/>
  <c r="AU124" i="1"/>
  <c r="AY110" i="1"/>
  <c r="F132" i="1"/>
  <c r="AV607" i="1"/>
  <c r="F622" i="1"/>
  <c r="Y26" i="1"/>
  <c r="F328" i="1"/>
  <c r="Y731" i="1"/>
  <c r="AY404" i="1"/>
  <c r="F462" i="1"/>
  <c r="BA22" i="1"/>
  <c r="BA761" i="1"/>
  <c r="F751" i="1"/>
  <c r="R26" i="1"/>
  <c r="F315" i="1"/>
  <c r="R731" i="1"/>
  <c r="AW26" i="1"/>
  <c r="F307" i="1"/>
  <c r="AY333" i="1"/>
  <c r="F380" i="1"/>
  <c r="AW607" i="1"/>
  <c r="F623" i="1"/>
  <c r="Y486" i="1"/>
  <c r="F728" i="1"/>
  <c r="F41" i="1"/>
  <c r="O301" i="1"/>
  <c r="O30" i="1"/>
  <c r="CD649" i="1"/>
  <c r="AU671" i="1"/>
  <c r="AU701" i="1" s="1"/>
  <c r="X404" i="1"/>
  <c r="F480" i="1"/>
  <c r="F539" i="1"/>
  <c r="AW490" i="1"/>
  <c r="AW701" i="1"/>
  <c r="AW731" i="1" s="1"/>
  <c r="CA30" i="1"/>
  <c r="AR39" i="1"/>
  <c r="F126" i="1"/>
  <c r="O110" i="1"/>
  <c r="AR124" i="1"/>
  <c r="CA110" i="1"/>
  <c r="O490" i="1"/>
  <c r="F535" i="1"/>
  <c r="O701" i="1"/>
  <c r="AU607" i="1"/>
  <c r="AV490" i="1"/>
  <c r="F538" i="1"/>
  <c r="AV701" i="1"/>
  <c r="AV731" i="1" s="1"/>
  <c r="R333" i="1"/>
  <c r="F386" i="1"/>
  <c r="O337" i="1"/>
  <c r="F344" i="1"/>
  <c r="O372" i="1"/>
  <c r="Y404" i="1"/>
  <c r="F481" i="1"/>
  <c r="CA337" i="1"/>
  <c r="AR342" i="1"/>
  <c r="BC18" i="1"/>
  <c r="F777" i="1"/>
  <c r="AR607" i="1"/>
  <c r="F645" i="1"/>
  <c r="R404" i="1"/>
  <c r="F468" i="1"/>
  <c r="AW110" i="1"/>
  <c r="F130" i="1"/>
  <c r="BB18" i="1"/>
  <c r="F774" i="1"/>
  <c r="AW649" i="1"/>
  <c r="F677" i="1"/>
  <c r="E18" i="2"/>
  <c r="AP22" i="1"/>
  <c r="F740" i="1"/>
  <c r="G16" i="2" s="1"/>
  <c r="G18" i="2" s="1"/>
  <c r="AP761" i="1"/>
  <c r="AY607" i="1"/>
  <c r="F625" i="1"/>
  <c r="AZ26" i="1"/>
  <c r="F312" i="1"/>
  <c r="AZ731" i="1"/>
  <c r="P486" i="1"/>
  <c r="F704" i="1"/>
  <c r="Q731" i="1"/>
  <c r="AW333" i="1"/>
  <c r="F378" i="1"/>
  <c r="AT18" i="1"/>
  <c r="F779" i="1"/>
  <c r="I22" i="7" s="1"/>
  <c r="W22" i="1"/>
  <c r="F755" i="1"/>
  <c r="W761" i="1"/>
  <c r="V18" i="1"/>
  <c r="F784" i="1"/>
  <c r="AV404" i="1"/>
  <c r="F459" i="1"/>
  <c r="U22" i="1"/>
  <c r="F753" i="1"/>
  <c r="U761" i="1"/>
  <c r="AS18" i="1"/>
  <c r="F778" i="1"/>
  <c r="I21" i="7" s="1"/>
  <c r="T18" i="1"/>
  <c r="F782" i="1"/>
  <c r="AV26" i="1"/>
  <c r="F306" i="1"/>
  <c r="F603" i="1"/>
  <c r="AR565" i="1"/>
  <c r="F561" i="1"/>
  <c r="AR490" i="1"/>
  <c r="S26" i="1"/>
  <c r="F316" i="1"/>
  <c r="S731" i="1"/>
  <c r="AV649" i="1"/>
  <c r="F676" i="1"/>
  <c r="X26" i="1"/>
  <c r="F327" i="1"/>
  <c r="AW404" i="1"/>
  <c r="F460" i="1"/>
  <c r="F594" i="1"/>
  <c r="AU565" i="1"/>
  <c r="AU408" i="1" l="1"/>
  <c r="X731" i="1"/>
  <c r="X22" i="1" s="1"/>
  <c r="AR408" i="1"/>
  <c r="AR454" i="1"/>
  <c r="X486" i="1"/>
  <c r="AU454" i="1"/>
  <c r="I560" i="7"/>
  <c r="I563" i="7"/>
  <c r="I557" i="7"/>
  <c r="AW22" i="1"/>
  <c r="F737" i="1"/>
  <c r="AW761" i="1"/>
  <c r="AU486" i="1"/>
  <c r="F720" i="1"/>
  <c r="AY22" i="1"/>
  <c r="AY761" i="1"/>
  <c r="F739" i="1"/>
  <c r="F58" i="1"/>
  <c r="AU30" i="1"/>
  <c r="AU301" i="1"/>
  <c r="AR337" i="1"/>
  <c r="AR372" i="1"/>
  <c r="F370" i="1"/>
  <c r="O486" i="1"/>
  <c r="F703" i="1"/>
  <c r="BA18" i="1"/>
  <c r="F781" i="1"/>
  <c r="F699" i="1"/>
  <c r="AR649" i="1"/>
  <c r="P18" i="1"/>
  <c r="F764" i="1"/>
  <c r="Y22" i="1"/>
  <c r="F758" i="1"/>
  <c r="Y761" i="1"/>
  <c r="AZ22" i="1"/>
  <c r="AZ761" i="1"/>
  <c r="F742" i="1"/>
  <c r="R22" i="1"/>
  <c r="F745" i="1"/>
  <c r="R761" i="1"/>
  <c r="W18" i="1"/>
  <c r="F785" i="1"/>
  <c r="AU337" i="1"/>
  <c r="F361" i="1"/>
  <c r="AU372" i="1"/>
  <c r="U18" i="1"/>
  <c r="F783" i="1"/>
  <c r="S22" i="1"/>
  <c r="S761" i="1"/>
  <c r="F746" i="1"/>
  <c r="AP18" i="1"/>
  <c r="F770" i="1"/>
  <c r="I23" i="7" s="1"/>
  <c r="AV22" i="1"/>
  <c r="AV761" i="1"/>
  <c r="F736" i="1"/>
  <c r="O26" i="1"/>
  <c r="F303" i="1"/>
  <c r="O731" i="1"/>
  <c r="Q22" i="1"/>
  <c r="F743" i="1"/>
  <c r="Q761" i="1"/>
  <c r="AQ18" i="1"/>
  <c r="F771" i="1"/>
  <c r="AU649" i="1"/>
  <c r="F690" i="1"/>
  <c r="AX18" i="1"/>
  <c r="F768" i="1"/>
  <c r="O333" i="1"/>
  <c r="F374" i="1"/>
  <c r="AU404" i="1"/>
  <c r="F473" i="1"/>
  <c r="F152" i="1"/>
  <c r="AR110" i="1"/>
  <c r="AY486" i="1"/>
  <c r="F709" i="1"/>
  <c r="F67" i="1"/>
  <c r="AR30" i="1"/>
  <c r="AR301" i="1"/>
  <c r="F482" i="1"/>
  <c r="AR404" i="1"/>
  <c r="AW486" i="1"/>
  <c r="F707" i="1"/>
  <c r="AR701" i="1"/>
  <c r="AV486" i="1"/>
  <c r="F706" i="1"/>
  <c r="AU110" i="1"/>
  <c r="F143" i="1"/>
  <c r="X761" i="1" l="1"/>
  <c r="F757" i="1"/>
  <c r="AR486" i="1"/>
  <c r="F729" i="1"/>
  <c r="R18" i="1"/>
  <c r="F775" i="1"/>
  <c r="AV18" i="1"/>
  <c r="F766" i="1"/>
  <c r="AU26" i="1"/>
  <c r="F320" i="1"/>
  <c r="AU731" i="1"/>
  <c r="J16" i="2"/>
  <c r="J18" i="2" s="1"/>
  <c r="AY18" i="1"/>
  <c r="F769" i="1"/>
  <c r="Q18" i="1"/>
  <c r="F773" i="1"/>
  <c r="AR26" i="1"/>
  <c r="F329" i="1"/>
  <c r="AR731" i="1"/>
  <c r="X18" i="1"/>
  <c r="F787" i="1"/>
  <c r="F400" i="1"/>
  <c r="AR333" i="1"/>
  <c r="AZ18" i="1"/>
  <c r="F772" i="1"/>
  <c r="Y18" i="1"/>
  <c r="F788" i="1"/>
  <c r="S18" i="1"/>
  <c r="F776" i="1"/>
  <c r="I25" i="7" s="1"/>
  <c r="AU333" i="1"/>
  <c r="F391" i="1"/>
  <c r="AW18" i="1"/>
  <c r="F767" i="1"/>
  <c r="O22" i="1"/>
  <c r="O761" i="1"/>
  <c r="F733" i="1"/>
  <c r="AU22" i="1" l="1"/>
  <c r="F750" i="1"/>
  <c r="H16" i="2" s="1"/>
  <c r="AU761" i="1"/>
  <c r="O18" i="1"/>
  <c r="F763" i="1"/>
  <c r="AR22" i="1"/>
  <c r="F759" i="1"/>
  <c r="AR761" i="1"/>
  <c r="AR18" i="1" l="1"/>
  <c r="F789" i="1"/>
  <c r="F790" i="1" s="1"/>
  <c r="AU18" i="1"/>
  <c r="F780" i="1"/>
  <c r="I24" i="7" s="1"/>
  <c r="H18" i="2"/>
  <c r="I16" i="2"/>
  <c r="I18" i="2" s="1"/>
  <c r="J570" i="8" l="1"/>
  <c r="I564" i="7"/>
  <c r="F792" i="1" l="1"/>
  <c r="J571" i="8"/>
  <c r="I565" i="7"/>
  <c r="J572" i="8" l="1"/>
  <c r="H31" i="8" s="1"/>
  <c r="I566" i="7"/>
  <c r="I20" i="7" s="1"/>
</calcChain>
</file>

<file path=xl/sharedStrings.xml><?xml version="1.0" encoding="utf-8"?>
<sst xmlns="http://schemas.openxmlformats.org/spreadsheetml/2006/main" count="11816" uniqueCount="586">
  <si>
    <t>Smeta.RU  (495) 974-1589</t>
  </si>
  <si>
    <t>_PS_</t>
  </si>
  <si>
    <t>Smeta.RU</t>
  </si>
  <si>
    <t/>
  </si>
  <si>
    <t>Паркинг 1_на 4 мес. (10%) испр.</t>
  </si>
  <si>
    <t>Сметные нормы списания</t>
  </si>
  <si>
    <t>Коды ОКП для СН-2012 Выпуск № 5 (в ценах на 01.10.2025 г)</t>
  </si>
  <si>
    <t>СН-2012 Выпуск № 5. (в ценах на 01.10.2025) глава_1-5, 7</t>
  </si>
  <si>
    <t>Типовой расчет для СН-2012 Выпуск №5 (в ценах на 01.10.2025 г)</t>
  </si>
  <si>
    <t>СН-2012 Выпуск № 5. База данных "Сборник стоимостных нормативов" в текущих ценах по состоянию на 01.10.2025 года</t>
  </si>
  <si>
    <t>Поправки для СН-2012 Выпуск № 5 в ценах на 01.10.2025 г от 02.10.2025</t>
  </si>
  <si>
    <t>Новая локальная смета</t>
  </si>
  <si>
    <t>Новый раздел</t>
  </si>
  <si>
    <t>1 Водоснабжение и водоотведение</t>
  </si>
  <si>
    <t>Новый подраздел</t>
  </si>
  <si>
    <t>1.1 Водоснабжение В1,ТЗ</t>
  </si>
  <si>
    <t>1.16-2303-3-1/1</t>
  </si>
  <si>
    <t>Техническое обслуживание компактной канализационной насосной установки</t>
  </si>
  <si>
    <t>шт.</t>
  </si>
  <si>
    <t>СН-2012.1 Выпуск № 5 (в текущих ценах по состоянию на 01.10.2025 г.). 1.16-2303-3-1/1</t>
  </si>
  <si>
    <t>)*12</t>
  </si>
  <si>
    <t>СН-2012</t>
  </si>
  <si>
    <t>Подрядные работы, гл. 1-5,7</t>
  </si>
  <si>
    <t>работа</t>
  </si>
  <si>
    <t>1.15-2101-1-1/1</t>
  </si>
  <si>
    <t>Осмотр магистральных неизолированных внутренних трубопроводов диаметром до 100 мм</t>
  </si>
  <si>
    <t>100 м</t>
  </si>
  <si>
    <t>СН-2012.1 Выпуск № 5 (в текущих ценах по состоянию на 01.10.2025 г.). 1.15-2101-1-1/1</t>
  </si>
  <si>
    <t>)*4</t>
  </si>
  <si>
    <t>1</t>
  </si>
  <si>
    <t>1.15-2203-7-2/1</t>
  </si>
  <si>
    <t>Техническое обслуживание крана шарового латунного никелированного диаметром до 50 мм (Ду32)</t>
  </si>
  <si>
    <t>10 шт.</t>
  </si>
  <si>
    <t>СН-2012.1 Выпуск № 5 (в текущих ценах по состоянию на 01.10.2025 г.). 1.15-2203-7-2/1</t>
  </si>
  <si>
    <t>2</t>
  </si>
  <si>
    <t>1.15-2203-7-1/1</t>
  </si>
  <si>
    <t>Техническое обслуживание крана шарового латунного никелированного диаметром до 25 мм (Ду15; Ду25)</t>
  </si>
  <si>
    <t>СН-2012.1 Выпуск № 5 (в текущих ценах по состоянию на 01.10.2025 г.). 1.15-2203-7-1/1</t>
  </si>
  <si>
    <t>3</t>
  </si>
  <si>
    <t>1.21-2303-24-1/1</t>
  </si>
  <si>
    <t>Техническое обслуживание электроводонагревателей объемом до 80 литров/ Электроводонагреватель накопительного типа   V=50л, 1,50 кВт 220 В</t>
  </si>
  <si>
    <t>СН-2012.1 Выпуск № 5 (в текущих ценах по состоянию на 01.10.2025 г.). 1.21-2303-24-1/1</t>
  </si>
  <si>
    <t>Осмотр магистральных неизолированных внутренних трубопроводов диаметром до 100 мм / Труба для водоснабжения из ПЭ 100 SDR 17 1,0 Мпа Ду40х2,4</t>
  </si>
  <si>
    <t>ПЗ</t>
  </si>
  <si>
    <t>Прямые затраты</t>
  </si>
  <si>
    <t>СтМатОб</t>
  </si>
  <si>
    <t>Стоимость материальных ресурсов (всего)</t>
  </si>
  <si>
    <t>СтМатОбЗак</t>
  </si>
  <si>
    <t>Стоимость материалов и оборудования заказчика</t>
  </si>
  <si>
    <t>СтМатОбПод</t>
  </si>
  <si>
    <t>Стоимость материалов и оборудования подрядчика</t>
  </si>
  <si>
    <t>СтМат</t>
  </si>
  <si>
    <t>Стоимость материалов (всего)</t>
  </si>
  <si>
    <t>СтМатЗак</t>
  </si>
  <si>
    <t>Стоимость материалов заказчика</t>
  </si>
  <si>
    <t>СтМатПод</t>
  </si>
  <si>
    <t>Стоимость материалов подрядчика</t>
  </si>
  <si>
    <t>Оборуд</t>
  </si>
  <si>
    <t>Стоимость оборудования (всего)</t>
  </si>
  <si>
    <t>ОборудЗак</t>
  </si>
  <si>
    <t>Стоимость оборудования заказчика</t>
  </si>
  <si>
    <t>ОборудПод</t>
  </si>
  <si>
    <t>Стоимость оборудования подрядчика</t>
  </si>
  <si>
    <t>ЭММ</t>
  </si>
  <si>
    <t>Эксплуатация машин</t>
  </si>
  <si>
    <t>ЭММсНРиСП</t>
  </si>
  <si>
    <t>Эксплуатация машин по ТСН-2001.16</t>
  </si>
  <si>
    <t>ЗПМ</t>
  </si>
  <si>
    <t>ЗП машинистов</t>
  </si>
  <si>
    <t>ОЗП</t>
  </si>
  <si>
    <t>Основная ЗП рабочих</t>
  </si>
  <si>
    <t>ОЗПсНРиСП</t>
  </si>
  <si>
    <t>Основная ЗП рабочих по ТСН-2001.16</t>
  </si>
  <si>
    <t>Строит</t>
  </si>
  <si>
    <t>Строительные работы с НР и СП</t>
  </si>
  <si>
    <t>Монтаж</t>
  </si>
  <si>
    <t>Монтажные работы с НР и СП</t>
  </si>
  <si>
    <t>Прочие</t>
  </si>
  <si>
    <t>Прочие работы с НР и СП</t>
  </si>
  <si>
    <t>ПрочиеЗатр</t>
  </si>
  <si>
    <t>Прочие затраты по ТСН-2001.16</t>
  </si>
  <si>
    <t>ВозврМат</t>
  </si>
  <si>
    <t>Возврат материалов</t>
  </si>
  <si>
    <t>ТрудСтр</t>
  </si>
  <si>
    <t>Трудозатраты строителей</t>
  </si>
  <si>
    <t>ТрудМаш</t>
  </si>
  <si>
    <t>Трудозатраты машинистов</t>
  </si>
  <si>
    <t>ТранспМат</t>
  </si>
  <si>
    <t>Транспорт материалов</t>
  </si>
  <si>
    <t>Перевозка</t>
  </si>
  <si>
    <t>Перевозка грузов</t>
  </si>
  <si>
    <t>НР</t>
  </si>
  <si>
    <t>Накладные расходы</t>
  </si>
  <si>
    <t>СмПриб</t>
  </si>
  <si>
    <t>Сметная прибыль</t>
  </si>
  <si>
    <t>Всего</t>
  </si>
  <si>
    <t>Всего с НР и СП</t>
  </si>
  <si>
    <t>1.2 Канализация К1</t>
  </si>
  <si>
    <t>1.16-3101-3-1/1</t>
  </si>
  <si>
    <t>Прочистка канализационной сети внутренней</t>
  </si>
  <si>
    <t>СН-2012.1 Выпуск № 5 (в текущих ценах по состоянию на 01.10.2025 г.). 1.16-3101-3-1/1</t>
  </si>
  <si>
    <t>1.16-2101-2-1/1</t>
  </si>
  <si>
    <t>Осмотр чугунных канализационных ревизий и прочисток</t>
  </si>
  <si>
    <t>СН-2012.1 Выпуск № 5 (в текущих ценах по состоянию на 01.10.2025 г.). 1.16-2101-2-1/1</t>
  </si>
  <si>
    <t>*4</t>
  </si>
  <si>
    <t>1.16-2201-1-1/1</t>
  </si>
  <si>
    <t>Осмотры санитарно-технических приборов и трубопроводов в туалетах общественных зданий - туалет (1 умывальник и 1 унитаз)</t>
  </si>
  <si>
    <t>СН-2012.1 Выпуск № 5 (в текущих ценах по состоянию на 01.10.2025 г.). 1.16-2201-1-1/1</t>
  </si>
  <si>
    <t>)*17</t>
  </si>
  <si>
    <t>1.16-2201-1-2/1</t>
  </si>
  <si>
    <t>Осмотры санитарно-технических приборов и трубопроводов в туалетах общественных зданий - добавлять на осмотр каждого унитаза сверх одного / Унитаз медицинский для ММГН</t>
  </si>
  <si>
    <t>СН-2012.1 Выпуск № 5 (в текущих ценах по состоянию на 01.10.2025 г.). 1.16-2201-1-2/1</t>
  </si>
  <si>
    <t>1.16-2201-1-3/1</t>
  </si>
  <si>
    <t>Осмотры санитарно-технических приборов и трубопроводов в туалетах общественных зданий - добавлять на осмотр каждого умывальника сверх одного</t>
  </si>
  <si>
    <t>СН-2012.1 Выпуск № 5 (в текущих ценах по состоянию на 01.10.2025 г.). 1.16-2201-1-3/1</t>
  </si>
  <si>
    <t>Осмотры санитарно-технических приборов и трубопроводов в туалетах общественных зданий - добавлять на осмотр каждого умывальника сверх одного / Мойка стальная из нж. стали 600х420 глубокая</t>
  </si>
  <si>
    <t>Осмотры санитарно-технических приборов и трубопроводов в туалетах общественных зданий - добавлять на осмотр каждого умывальника сверх одного / Поддон акриловый 800х800</t>
  </si>
  <si>
    <t>4</t>
  </si>
  <si>
    <t>1.16-3201-2-1/1</t>
  </si>
  <si>
    <t>Укрепление расшатавшихся санитарно-технических приборов - умывальники</t>
  </si>
  <si>
    <t>100 шт.</t>
  </si>
  <si>
    <t>СН-2012.1 Выпуск № 5 (в текущих ценах по состоянию на 01.10.2025 г.). 1.16-3201-2-1/1</t>
  </si>
  <si>
    <t>5</t>
  </si>
  <si>
    <t>1.16-3201-2-2/1</t>
  </si>
  <si>
    <t>Укрепление расшатавшихся санитарно-технических приборов - унитазы и биде</t>
  </si>
  <si>
    <t>СН-2012.1 Выпуск № 5 (в текущих ценах по состоянию на 01.10.2025 г.). 1.16-3201-2-2/1</t>
  </si>
  <si>
    <t>6</t>
  </si>
  <si>
    <t>1.23-2103-41-1/1</t>
  </si>
  <si>
    <t>СН-2012.1 Выпуск № 5 (в текущих ценах по состоянию на 01.10.2025 г.). 1.23-2103-41-1/1</t>
  </si>
  <si>
    <t>7</t>
  </si>
  <si>
    <t>1.16-3201-1-1/1</t>
  </si>
  <si>
    <t>Регулировка смывного бачка</t>
  </si>
  <si>
    <t>100 приборов</t>
  </si>
  <si>
    <t>СН-2012.1 Выпуск № 5 (в текущих ценах по состоянию на 01.10.2025 г.). 1.16-3201-1-1/1</t>
  </si>
  <si>
    <t>8</t>
  </si>
  <si>
    <t>1.16-2203-1-1/1</t>
  </si>
  <si>
    <t>Прочистка сифонов</t>
  </si>
  <si>
    <t>СН-2012.1 Выпуск № 5 (в текущих ценах по состоянию на 01.10.2025 г.). 1.16-2203-1-1/1</t>
  </si>
  <si>
    <t>Прочистка сифонов умывальников и моек</t>
  </si>
  <si>
    <t>1.4 Внутренний водосток (ливневая канализация) К2</t>
  </si>
  <si>
    <t>1.5 Дождеприемники</t>
  </si>
  <si>
    <t>1.6 Система кольцевого дренажа</t>
  </si>
  <si>
    <t>1.15-2101-1-2/1</t>
  </si>
  <si>
    <t>Осмотр магистральных неизолированных внутренних трубопроводов диаметром до 300 мм</t>
  </si>
  <si>
    <t>СН-2012.1 Выпуск № 5 (в текущих ценах по состоянию на 01.10.2025 г.). 1.15-2101-1-2/1</t>
  </si>
  <si>
    <t>1.7 К2</t>
  </si>
  <si>
    <t>2 Внутренние сети отопления</t>
  </si>
  <si>
    <t>2.1 Отопление</t>
  </si>
  <si>
    <t>9</t>
  </si>
  <si>
    <t>1.21-2303-50-1/1</t>
  </si>
  <si>
    <t>Техническое обслуживание  конвектора электрического настенного крепления, с механическим термостатом, мощность до 2,0 кВт</t>
  </si>
  <si>
    <t>СН-2012.1 Выпуск № 5 (в текущих ценах по состоянию на 01.10.2025 г.). 1.21-2303-50-1/1</t>
  </si>
  <si>
    <t>1.21-2301-29-1/1</t>
  </si>
  <si>
    <t>Осмотр конвектора электрического настенного крепления, с механическим термостатом, мощность до 2,0 кВт</t>
  </si>
  <si>
    <t>СН-2012.1 Выпуск № 5 (в текущих ценах по состоянию на 01.10.2025 г.). 1.21-2301-29-1/1</t>
  </si>
  <si>
    <t>)*3</t>
  </si>
  <si>
    <t>3 Вентиляция и кондиционирование</t>
  </si>
  <si>
    <t>3.1  Вентиляция</t>
  </si>
  <si>
    <t>1.18-2103-1-1/1</t>
  </si>
  <si>
    <t>Очистка воздуховодов механизированным способом</t>
  </si>
  <si>
    <t>100 м2</t>
  </si>
  <si>
    <t>СН-2012.1 Выпуск № 5 (в текущих ценах по состоянию на 01.10.2025 г.). 1.18-2103-1-1/1</t>
  </si>
  <si>
    <t>1.18-2103-1-2/1</t>
  </si>
  <si>
    <t>Дезинфекция воздуховодов, добавлять к поз. 1.18-2103-1-1</t>
  </si>
  <si>
    <t>СН-2012.1 Выпуск № 5 (в текущих ценах по состоянию на 01.10.2025 г.). 1.18-2103-1-2/1</t>
  </si>
  <si>
    <t>1.18-2403-10-1/1</t>
  </si>
  <si>
    <t>Техническое обслуживание в течение года вытяжных установок с осевыми вентиляторами производительностью по воздуху до 5000 м3/ч</t>
  </si>
  <si>
    <t>установка</t>
  </si>
  <si>
    <t>СН-2012.1 Выпуск № 5 (в текущих ценах по состоянию на 01.10.2025 г.). 1.18-2403-10-1/1</t>
  </si>
  <si>
    <t>10</t>
  </si>
  <si>
    <t>1.18-2403-20-3/1</t>
  </si>
  <si>
    <t>Техническое обслуживание вытяжных установок производительностью до 5000 м3/ч - ежеквартальное</t>
  </si>
  <si>
    <t>СН-2012.1 Выпуск № 5 (в текущих ценах по состоянию на 01.10.2025 г.). 1.18-2403-20-3/1</t>
  </si>
  <si>
    <t>)*2</t>
  </si>
  <si>
    <t>1.18-2403-20-1/1</t>
  </si>
  <si>
    <t>Техническое обслуживание вытяжных установок производительностью до 5000 м3/ч - ежемесячное</t>
  </si>
  <si>
    <t>СН-2012.1 Выпуск № 5 (в текущих ценах по состоянию на 01.10.2025 г.). 1.18-2403-20-1/1</t>
  </si>
  <si>
    <t>1.18-2403-8-1/1</t>
  </si>
  <si>
    <t>Техническое обслуживание и ремонт в течение года вытяжных установок производительностью по воздуху до 2000 м3/ч</t>
  </si>
  <si>
    <t>СН-2012.1 Выпуск № 5 (в текущих ценах по состоянию на 01.10.2025 г.). 1.18-2403-8-1/1</t>
  </si>
  <si>
    <t>11</t>
  </si>
  <si>
    <t>1.18-2403-16-1/1</t>
  </si>
  <si>
    <t>Очистка вытяжных установок производительностью до 5000 м3/ч</t>
  </si>
  <si>
    <t>СН-2012.1 Выпуск № 5 (в текущих ценах по состоянию на 01.10.2025 г.). 1.18-2403-16-1/1</t>
  </si>
  <si>
    <t>12</t>
  </si>
  <si>
    <t>Техническое обслуживание регулирующего клапана / Заслонки с ручным управлением круглого сечения ( DN315)</t>
  </si>
  <si>
    <t>1.18-2501-4-1/1</t>
  </si>
  <si>
    <t>Технический осмотр воздухораспределительных устройств с передвижных подмостей - сопла сферического, диффузора</t>
  </si>
  <si>
    <t>СН-2012.1 Выпуск № 5 (в текущих ценах по состоянию на 01.10.2025 г.). 1.18-2501-4-1/1</t>
  </si>
  <si>
    <t>13</t>
  </si>
  <si>
    <t>1.18-2203-3-6/1</t>
  </si>
  <si>
    <t>Техническое обслуживание клапанов воздушных регулирующих с ручным приводом диаметром/периметром до 560/1600 мм</t>
  </si>
  <si>
    <t>СН-2012.1 Выпуск № 5 (в текущих ценах по состоянию на 01.10.2025 г.). 1.18-2203-3-6/1</t>
  </si>
  <si>
    <t>1.18-2501-2-1/1</t>
  </si>
  <si>
    <t>Технический осмотр клапанов воздушных регулирующих с ручным приводом с передвижных подмостей, клапан периметром до 1600 мм</t>
  </si>
  <si>
    <t>СН-2012.1 Выпуск № 5 (в текущих ценах по состоянию на 01.10.2025 г.). 1.18-2501-2-1/1</t>
  </si>
  <si>
    <t>4. Электроснабжение и электроосвещение</t>
  </si>
  <si>
    <t>4.1 Оборудование</t>
  </si>
  <si>
    <t>1.21-2201-23-1/1</t>
  </si>
  <si>
    <t>Технический осмотр многопанельного вводно-распределительного устройства (ВРУ), панель вводная, номинальный ток 630 А - ежедневный</t>
  </si>
  <si>
    <t>СН-2012.1 Выпуск № 5 (в текущих ценах по состоянию на 01.10.2025 г.). 1.21-2201-23-1/1</t>
  </si>
  <si>
    <t>)*118</t>
  </si>
  <si>
    <t>1.21-2201-23-2/1</t>
  </si>
  <si>
    <t>Технический осмотр многопанельного вводно-распределительного устройства (ВРУ), панель вводная, номинальный ток 630 А - ежемесячный</t>
  </si>
  <si>
    <t>СН-2012.1 Выпуск № 5 (в текущих ценах по состоянию на 01.10.2025 г.). 1.21-2201-23-2/1</t>
  </si>
  <si>
    <t>1.21-2201-17-1/1</t>
  </si>
  <si>
    <t>Осмотр трехфазного многотарифного счетчика электроэнергии типа Меркурий 230 трансформаторного включения в распределительном устройстве - ежедневный</t>
  </si>
  <si>
    <t>СН-2012.1 Выпуск № 5 (в текущих ценах по состоянию на 01.10.2025 г.). 1.21-2201-17-1/1</t>
  </si>
  <si>
    <t>)*353</t>
  </si>
  <si>
    <t>1.21-2201-17-2/1</t>
  </si>
  <si>
    <t>Осмотр трехфазного многотарифного счетчика электроэнергии типа Меркурий 230 трансформаторного включения в распределительном устройстве - ежемесячный</t>
  </si>
  <si>
    <t>СН-2012.1 Выпуск № 5 (в текущих ценах по состоянию на 01.10.2025 г.). 1.21-2201-17-2/1</t>
  </si>
  <si>
    <t>14</t>
  </si>
  <si>
    <t>1.21-2203-37-1/1</t>
  </si>
  <si>
    <t>Техническое обслуживание трехфазного многотарифного счетчика электроэнергии типа Меркурий 230 трансформаторного включения в распределительном устройстве - полугодовое</t>
  </si>
  <si>
    <t>СН-2012.1 Выпуск № 5 (в текущих ценах по состоянию на 01.10.2025 г.). 1.21-2203-37-1/1</t>
  </si>
  <si>
    <t>15</t>
  </si>
  <si>
    <t>1.21-2303-3-1/1</t>
  </si>
  <si>
    <t>Техническое обслуживание выключателей автоматических трехполюсных установочных, номинальный ток до 200 А,</t>
  </si>
  <si>
    <t>СН-2012.1 Выпуск № 5 (в текущих ценах по состоянию на 01.10.2025 г.). 1.21-2303-3-1/1</t>
  </si>
  <si>
    <t>1.21-2301-3-1/1</t>
  </si>
  <si>
    <t>Технический осмотр выключателей автоматических трехполюсных установочных, номинальный ток до 200 А</t>
  </si>
  <si>
    <t>СН-2012.1 Выпуск № 5 (в текущих ценах по состоянию на 01.10.2025 г.). 1.21-2301-3-1/1</t>
  </si>
  <si>
    <t>1.21-2201-30-1/1</t>
  </si>
  <si>
    <t>Технический осмотр шкафа устройства автоматического включения резервного питания (АВР) - ежедневный</t>
  </si>
  <si>
    <t>СН-2012.1 Выпуск № 5 (в текущих ценах по состоянию на 01.10.2025 г.). 1.21-2201-30-1/1</t>
  </si>
  <si>
    <t>1.21-2201-30-2/1</t>
  </si>
  <si>
    <t>Технический осмотр шкафа устройства автоматического включения резервного питания (АВР) - ежемесячный</t>
  </si>
  <si>
    <t>СН-2012.1 Выпуск № 5 (в текущих ценах по состоянию на 01.10.2025 г.). 1.21-2201-30-2/1</t>
  </si>
  <si>
    <t>16</t>
  </si>
  <si>
    <t>1.21-2203-19-1/1</t>
  </si>
  <si>
    <t>Техническое обслуживание шкафа устройства автоматического включения резерва (АВР) с основным и резервным вводом</t>
  </si>
  <si>
    <t>СН-2012.1 Выпуск № 5 (в текущих ценах по состоянию на 01.10.2025 г.). 1.21-2203-19-1/1</t>
  </si>
  <si>
    <t>17</t>
  </si>
  <si>
    <t>18</t>
  </si>
  <si>
    <t>3.1-2201-58-1/1</t>
  </si>
  <si>
    <t>Технический осмотр шкафа навесного 700х1200, 300х400 /Корпус металлический навесной, 15 модулей, шины N и PE, замок</t>
  </si>
  <si>
    <t>СН-2012.3 Выпуск № 5 (в текущих ценах по состоянию на 01.10.2025 г.). 3.1-2201-58-1/1</t>
  </si>
  <si>
    <t>19</t>
  </si>
  <si>
    <t>1.21-2303-28-1/1</t>
  </si>
  <si>
    <t>Техническое обслуживание автоматического выключателя до 160 А</t>
  </si>
  <si>
    <t>СН-2012.1 Выпуск № 5 (в текущих ценах по состоянию на 01.10.2025 г.). 1.21-2303-28-1/1</t>
  </si>
  <si>
    <t>Технический осмотр шкафа навесного 700х1200, 300х400 /Корпус металлический навесной, 30 модулей, шины N и PE, замок</t>
  </si>
  <si>
    <t>20</t>
  </si>
  <si>
    <t>1.21-2301-28-1/1</t>
  </si>
  <si>
    <t>Осмотр расцепителя напряжения независимого - ежемесячный</t>
  </si>
  <si>
    <t>СН-2012.1 Выпуск № 5 (в текущих ценах по состоянию на 01.10.2025 г.). 1.21-2301-28-1/1</t>
  </si>
  <si>
    <t>21</t>
  </si>
  <si>
    <t>1.21-2303-49-1/1</t>
  </si>
  <si>
    <t>Техническое обслуживание расцепителя напряжения независимого - полугодовое</t>
  </si>
  <si>
    <t>СН-2012.1 Выпуск № 5 (в текущих ценах по состоянию на 01.10.2025 г.). 1.21-2303-49-1/1</t>
  </si>
  <si>
    <t>22</t>
  </si>
  <si>
    <t>Технический осмотр шкафа навесного 700х1200, 300х400 /Корпус металлический навесной, 30 модулей, шины N и PE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</si>
  <si>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</si>
  <si>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</si>
  <si>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</si>
  <si>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</si>
  <si>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</si>
  <si>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</si>
  <si>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</si>
  <si>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</si>
  <si>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</si>
  <si>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</si>
  <si>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</si>
  <si>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1.23-2303-5-1/1</t>
  </si>
  <si>
    <t>Комплекс работ по техническому обслуживанию оборудования, автоматизированных систем и исполнительных механизмов - шкафы, пульты управления, автоматизированные рабочие места/Шкаф управления TM AWADA в сборе</t>
  </si>
  <si>
    <t>СН-2012.1 Выпуск № 5 (в текущих ценах по состоянию на 01.10.2025 г.). 1.23-2303-5-1/1</t>
  </si>
  <si>
    <t>34</t>
  </si>
  <si>
    <t>1.20-2103-25-1/1</t>
  </si>
  <si>
    <t>СН-2012.1 Выпуск № 5 (в текущих ценах по состоянию на 01.10.2025 г.). 1.20-2103-25-1/1</t>
  </si>
  <si>
    <t>Поправка: СН-2012. Гл.1 Сб.20 п.3. 1 Наименование: При работах, которые производятся на высоте свыше 2 м от пола от 2 до 8 м</t>
  </si>
  <si>
    <t>*1,04</t>
  </si>
  <si>
    <t>Поправка: СН-2012. Гл.1 Сб.20 п.3. 1</t>
  </si>
  <si>
    <t>35</t>
  </si>
  <si>
    <t>1.20-2103-12-2/1</t>
  </si>
  <si>
    <t>СН-2012.1 Выпуск № 5 (в текущих ценах по состоянию на 01.10.2025 г.). 1.20-2103-12-2/1</t>
  </si>
  <si>
    <t>36</t>
  </si>
  <si>
    <t>1.20-2103-20-1/1</t>
  </si>
  <si>
    <t>Техническое обслуживание датчика движения инфракрасного, встраиваемого в подвесной потолок, для управления освещением - ежемесячное</t>
  </si>
  <si>
    <t>СН-2012.1 Выпуск № 5 (в текущих ценах по состоянию на 01.10.2025 г.). 1.20-2103-20-1/1</t>
  </si>
  <si>
    <t>37</t>
  </si>
  <si>
    <t>1.20-2103-15-2/1</t>
  </si>
  <si>
    <t>Техническое обслуживание светильника светодиодного типа «Титан» аварийного освещения - полугодовое / Светодиодный светильник VARTON Айрон 2.0 28 Вт 5000 K 906х109х66 мм класс защиты IP67 с рассеивателем опал аварийный автономный постоянного действия</t>
  </si>
  <si>
    <t>СН-2012.1 Выпуск № 5 (в текущих ценах по состоянию на 01.10.2025 г.). 1.20-2103-15-2/1</t>
  </si>
  <si>
    <t>)*1,04</t>
  </si>
  <si>
    <t>38</t>
  </si>
  <si>
    <t>3.1-2301-5-1/1</t>
  </si>
  <si>
    <t>Осмотр монитор/ Сенсорная панель AWADA 15,6"</t>
  </si>
  <si>
    <t>СН-2012.3 Выпуск № 5 (в текущих ценах по состоянию на 01.10.2025 г.). 3.1-2301-5-1/1</t>
  </si>
  <si>
    <t>39</t>
  </si>
  <si>
    <t>3.1-2303-6-1/1</t>
  </si>
  <si>
    <t>Техническое обслуживание монитора/ Сенсорная панель AWADA 15,6"</t>
  </si>
  <si>
    <t>СН-2012.3 Выпуск № 5 (в текущих ценах по состоянию на 01.10.2025 г.). 3.1-2303-6-1/1</t>
  </si>
  <si>
    <t>40</t>
  </si>
  <si>
    <t>1.23-2103-6-1/1</t>
  </si>
  <si>
    <t>Техническое обслуживание выключателей поплавковых /Выключатель одноклавишный IP20 10А 250В винтовые зажимы накладной монтаж - чёрный матовый Legrand Quteo</t>
  </si>
  <si>
    <t>СН-2012.1 Выпуск № 5 (в текущих ценах по состоянию на 01.10.2025 г.). 1.23-2103-6-1/1</t>
  </si>
  <si>
    <t>1.21-2301-22-1/1</t>
  </si>
  <si>
    <t>Осмотр розетки штепсельной силовой с заземляющим контактом, степень защиты IP20, IP21, IP22 - ежемесячный</t>
  </si>
  <si>
    <t>СН-2012.1 Выпуск № 5 (в текущих ценах по состоянию на 01.10.2025 г.). 1.21-2301-22-1/1</t>
  </si>
  <si>
    <t>1.21-2303-37-2/1</t>
  </si>
  <si>
    <t>Техническое обслуживание накладной штепсельной силовой розетки с винтовыми зажимами, заземляющим контактом, степень защиты IP20, IP21, IP22 - годовое</t>
  </si>
  <si>
    <t>СН-2012.1 Выпуск № 5 (в текущих ценах по состоянию на 01.10.2025 г.). 1.21-2303-37-2/1</t>
  </si>
  <si>
    <t>41</t>
  </si>
  <si>
    <t>1.21-2303-37-1/1</t>
  </si>
  <si>
    <t>Техническое обслуживание накладной штепсельной силовой розетки с винтовыми зажимами, заземляющим контактом, степень защиты IP20, IP21, IP22 - полугодовое</t>
  </si>
  <si>
    <t>СН-2012.1 Выпуск № 5 (в текущих ценах по состоянию на 01.10.2025 г.). 1.21-2303-37-1/1</t>
  </si>
  <si>
    <t>42</t>
  </si>
  <si>
    <t>1.21-2303-31-1/1</t>
  </si>
  <si>
    <t>Техническое обслуживание коробки клеммной соединительной, с количеством клемм до 20 /PLEXO Коробка нар 180x140x86 IP55 с замк</t>
  </si>
  <si>
    <t>СН-2012.1 Выпуск № 5 (в текущих ценах по состоянию на 01.10.2025 г.). 1.21-2303-31-1/1</t>
  </si>
  <si>
    <t>43</t>
  </si>
  <si>
    <t>Техническое обслуживание коробки клеммной соединительной, с количеством клемм до 20 /Коробка распаечная 100х100мм, IP54, черный</t>
  </si>
  <si>
    <t>44</t>
  </si>
  <si>
    <t>Техническое обслуживание коробки клеммной соединительной, с количеством клемм до 20 /Коробка распаячная для открытой проводки 100х100х50мм IP67</t>
  </si>
  <si>
    <t>45</t>
  </si>
  <si>
    <t>1.21-2103-9-1/1</t>
  </si>
  <si>
    <t>Техническое обслуживание силовых сетей, проложенных по кирпичным и бетонным основаниям, провод сечением 2х1,5-6 мм2 (2х1,5)</t>
  </si>
  <si>
    <t>СН-2012.1 Выпуск № 5 (в текущих ценах по состоянию на 01.10.2025 г.). 1.21-2103-9-1/1</t>
  </si>
  <si>
    <t>1.21-2101-1-1/1</t>
  </si>
  <si>
    <t>Технический осмотр силовых сетей, проложенных по кирпичным и бетонным основаниям, провод сечением 2х1,5-6 мм2  (2х1,5)</t>
  </si>
  <si>
    <t>СН-2012.1 Выпуск № 5 (в текущих ценах по состоянию на 01.10.2025 г.). 1.21-2101-1-1/1</t>
  </si>
  <si>
    <t>46</t>
  </si>
  <si>
    <t>1.21-2103-9-2/1</t>
  </si>
  <si>
    <t>Техническое обслуживание силовых сетей, проложенных по кирпичным и бетонным основаниям, провод сечением 3х1,5-6 мм2 ( 3х2,5 ; 3х4  )</t>
  </si>
  <si>
    <t>СН-2012.1 Выпуск № 5 (в текущих ценах по состоянию на 01.10.2025 г.). 1.21-2103-9-2/1</t>
  </si>
  <si>
    <t>1.21-2101-1-2/1</t>
  </si>
  <si>
    <t>Технический осмотр силовых сетей, проложенных по кирпичным и бетонным основаниям, провод сечением 3х1,5-6 мм2 ( 3х2,5 ; 3х4 )</t>
  </si>
  <si>
    <t>СН-2012.1 Выпуск № 5 (в текущих ценах по состоянию на 01.10.2025 г.). 1.21-2101-1-2/1</t>
  </si>
  <si>
    <t>47</t>
  </si>
  <si>
    <t>1.21-2103-9-3/1</t>
  </si>
  <si>
    <t>Техническое обслуживание силовых сетей, проложенных по кирпичным и бетонным основаниям, провод сечением 4х1,5-6 мм2 (4х2,5)</t>
  </si>
  <si>
    <t>СН-2012.1 Выпуск № 5 (в текущих ценах по состоянию на 01.10.2025 г.). 1.21-2103-9-3/1</t>
  </si>
  <si>
    <t>1.21-2101-1-3/1</t>
  </si>
  <si>
    <t>Технический осмотр силовых сетей, проложенных по кирпичным и бетонным основаниям, провод сечением 4х1,5-6 мм2  (4х2,5)</t>
  </si>
  <si>
    <t>СН-2012.1 Выпуск № 5 (в текущих ценах по состоянию на 01.10.2025 г.). 1.21-2101-1-3/1</t>
  </si>
  <si>
    <t>48</t>
  </si>
  <si>
    <t>Техническое обслуживание силовых сетей, проложенных по кирпичным и бетонным основаниям, провод сечением 4х1,5-6 мм2 ( 5х4, 5х6)</t>
  </si>
  <si>
    <t>Технический осмотр силовых сетей, проложенных по кирпичным и бетонным основаниям, провод сечением 4х1,5-6 мм2 ( 5х4, 5х6)</t>
  </si>
  <si>
    <t>49</t>
  </si>
  <si>
    <t>1.21-2103-9-5/1</t>
  </si>
  <si>
    <t>Техническое обслуживание силовых сетей, проложенных по кирпичным и бетонным основаниям, провод сечением 3х10-16 мм2 (5х10)</t>
  </si>
  <si>
    <t>СН-2012.1 Выпуск № 5 (в текущих ценах по состоянию на 01.10.2025 г.). 1.21-2103-9-5/1</t>
  </si>
  <si>
    <t>1.21-2101-1-5/1</t>
  </si>
  <si>
    <t>Технический осмотр силовых сетей, проложенных по кирпичным и бетонным основаниям, провод сечением 3х10-16 мм2 (5х10)</t>
  </si>
  <si>
    <t>СН-2012.1 Выпуск № 5 (в текущих ценах по состоянию на 01.10.2025 г.). 1.21-2101-1-5/1</t>
  </si>
  <si>
    <t>50</t>
  </si>
  <si>
    <t>1.21-2103-9-7/1</t>
  </si>
  <si>
    <t>Техническое обслуживание силовых сетей, проложенных по кирпичным и бетонным основаниям, провод сечением 3х25-35 мм2 (5х25, 5х35)</t>
  </si>
  <si>
    <t>СН-2012.1 Выпуск № 5 (в текущих ценах по состоянию на 01.10.2025 г.). 1.21-2103-9-7/1</t>
  </si>
  <si>
    <t>51</t>
  </si>
  <si>
    <t>1.21-2103-9-8/1</t>
  </si>
  <si>
    <t>Техническое обслуживание силовых сетей, проложенных по кирпичным и бетонным основаниям, добавлять на каждый следующий провод к поз. 21-2103-9-7  (5х25, 5х35)</t>
  </si>
  <si>
    <t>СН-2012.1 Выпуск № 5 (в текущих ценах по состоянию на 01.10.2025 г.). 1.21-2103-9-8/1</t>
  </si>
  <si>
    <t>1.21-2101-1-7/1</t>
  </si>
  <si>
    <t>Технический осмотр силовых сетей, проложенных по кирпичным и бетонным основаниям, провод сечением 3х25-35 мм2  (5х25, 5х35)</t>
  </si>
  <si>
    <t>СН-2012.1 Выпуск № 5 (в текущих ценах по состоянию на 01.10.2025 г.). 1.21-2101-1-7/1</t>
  </si>
  <si>
    <t>52</t>
  </si>
  <si>
    <t>Техническое обслуживание силовых сетей, проложенных по кирпичным и бетонным основаниям, провод сечением 2х1,5-6 мм2 (Провод медный желто-зеленый ПуГВ 1х6)</t>
  </si>
  <si>
    <t>Технический осмотр силовых сетей, проложенных по кирпичным и бетонным основаниям, провод сечением 2х1,5-6 мм2  (Провод медный желто-зеленый ПуГВ 1х6)</t>
  </si>
  <si>
    <t>53</t>
  </si>
  <si>
    <t>1.22-2103-2-1/1</t>
  </si>
  <si>
    <t>Техническое обслуживание сетевой линии связи /Кабель симметричный для интерфейса 1х2х0.67</t>
  </si>
  <si>
    <t>СН-2012.1 Выпуск № 5 (в текущих ценах по состоянию на 01.10.2025 г.). 1.22-2103-2-1/1</t>
  </si>
  <si>
    <t>54</t>
  </si>
  <si>
    <t>Техническое обслуживание силовых сетей, проложенных по кирпичным и бетонным основаниям, провод сечением 3х25-35 мм2 (Провод медный желто-зеленый ПуГВ 1х25)</t>
  </si>
  <si>
    <t>55</t>
  </si>
  <si>
    <t>Техническое обслуживание силовых сетей, проложенных по кирпичным и бетонным основаниям, добавлять на каждый следующий провод к поз. 21-2103-9-7  (Провод медный желто-зеленый ПуГВ 1х25)</t>
  </si>
  <si>
    <t>56</t>
  </si>
  <si>
    <t>Техническое обслуживание сетевой линии связи/ Кабель витая пара</t>
  </si>
  <si>
    <t>Ит</t>
  </si>
  <si>
    <t>Итого</t>
  </si>
  <si>
    <t>НДС</t>
  </si>
  <si>
    <t>НДС, 20%</t>
  </si>
  <si>
    <t>ВссНДС</t>
  </si>
  <si>
    <t>Всего с НДС</t>
  </si>
  <si>
    <t>Переменная</t>
  </si>
  <si>
    <t>Новая переменная</t>
  </si>
  <si>
    <t>Уровень цен</t>
  </si>
  <si>
    <t>_OBSM_</t>
  </si>
  <si>
    <t>9999990008</t>
  </si>
  <si>
    <t>Трудозатраты рабочих</t>
  </si>
  <si>
    <t>чел.-ч.</t>
  </si>
  <si>
    <t>22.1-18-24</t>
  </si>
  <si>
    <t>СН-2012.22 Выпуск № 5 (в текущих ценах по состоянию на 01.10.2025 г.). 22.1-18-24</t>
  </si>
  <si>
    <t>Автомобили полупассажирские типа ГАЗ, грузоподъемность до 2 т</t>
  </si>
  <si>
    <t>маш.-ч</t>
  </si>
  <si>
    <t>21.1-20-7</t>
  </si>
  <si>
    <t>СН-2012.21 Выпуск № 5 (в текущих ценах по состоянию на 01.10.2025 г.). 21.1-20-7</t>
  </si>
  <si>
    <t>Ветошь</t>
  </si>
  <si>
    <t>кг</t>
  </si>
  <si>
    <t>21.1-1-11</t>
  </si>
  <si>
    <t>СН-2012.21 Выпуск № 5 (в текущих ценах по состоянию на 01.10.2025 г.). 21.1-1-11</t>
  </si>
  <si>
    <t>Герметик силиконовый</t>
  </si>
  <si>
    <t>л</t>
  </si>
  <si>
    <t>22.1-17-282</t>
  </si>
  <si>
    <t>СН-2012.22 Выпуск № 5 (в текущих ценах по состоянию на 01.10.2025 г.). 22.1-17-282</t>
  </si>
  <si>
    <t>Пылесосы хозяйственные, потребляемая мощность до 1 кВт, объем мусоросборника 20 л, расход воздуха 68 л/с</t>
  </si>
  <si>
    <t>21.1-11-21</t>
  </si>
  <si>
    <t>СН-2012.21 Выпуск № 5 (в текущих ценах по состоянию на 01.10.2025 г.). 21.1-11-21</t>
  </si>
  <si>
    <t>Болты строительные черные с гайками и шайбами (10х100мм)</t>
  </si>
  <si>
    <t>т</t>
  </si>
  <si>
    <t>21.1-4-46</t>
  </si>
  <si>
    <t>СН-2012.21 Выпуск № 5 (в текущих ценах по состоянию на 01.10.2025 г.). 21.1-4-46</t>
  </si>
  <si>
    <t>Солидол жировой</t>
  </si>
  <si>
    <t>21.1-4-9</t>
  </si>
  <si>
    <t>СН-2012.21 Выпуск № 5 (в текущих ценах по состоянию на 01.10.2025 г.). 21.1-4-9</t>
  </si>
  <si>
    <t>Керосин</t>
  </si>
  <si>
    <t>21.1-6-48</t>
  </si>
  <si>
    <t>СН-2012.21 Выпуск № 5 (в текущих ценах по состоянию на 01.10.2025 г.). 21.1-6-48</t>
  </si>
  <si>
    <t>Краски масляные жидкотертые цветные (готовые к употреблению) для наружных и внутренних работ, марка МА-25</t>
  </si>
  <si>
    <t>21.1-6-90</t>
  </si>
  <si>
    <t>Олифа для окраски комбинированная оксоль</t>
  </si>
  <si>
    <t>21.1-11-95</t>
  </si>
  <si>
    <t>СН-2012.21 Выпуск № 5 (в текущих ценах по состоянию на 01.10.2025 г.). 21.1-11-95</t>
  </si>
  <si>
    <t>Шайбы для болтов черные</t>
  </si>
  <si>
    <t>21.1-20-23</t>
  </si>
  <si>
    <t>СН-2012.21 Выпуск № 5 (в текущих ценах по состоянию на 01.10.2025 г.). 21.1-20-23</t>
  </si>
  <si>
    <t>Парусина (брезент)</t>
  </si>
  <si>
    <t>м2</t>
  </si>
  <si>
    <t>21.1-4-10</t>
  </si>
  <si>
    <t>СН-2012.21 Выпуск № 5 (в текущих ценах по состоянию на 01.10.2025 г.). 21.1-4-10</t>
  </si>
  <si>
    <t>Кислород технический газообразный</t>
  </si>
  <si>
    <t>м3</t>
  </si>
  <si>
    <t>21.1-4-2</t>
  </si>
  <si>
    <t>СН-2012.21 Выпуск № 5 (в текущих ценах по состоянию на 01.10.2025 г.). 21.1-4-2</t>
  </si>
  <si>
    <t>Ацетилен технический</t>
  </si>
  <si>
    <t>22.1-14-13</t>
  </si>
  <si>
    <t>СН-2012.22 Выпуск № 5 (в текущих ценах по состоянию на 01.10.2025 г.). 22.1-14-13</t>
  </si>
  <si>
    <t>Пылесосы промышленные</t>
  </si>
  <si>
    <t>21.1-16-103</t>
  </si>
  <si>
    <t>СН-2012.21 Выпуск № 5 (в текущих ценах по состоянию на 01.10.2025 г.). 21.1-16-103</t>
  </si>
  <si>
    <t>Спирт этиловый ректификат</t>
  </si>
  <si>
    <t>21.1-20-1</t>
  </si>
  <si>
    <t>СН-2012.21 Выпуск № 5 (в текущих ценах по состоянию на 01.10.2025 г.). 21.1-20-1</t>
  </si>
  <si>
    <t>Бязь</t>
  </si>
  <si>
    <t>21.1-4-3</t>
  </si>
  <si>
    <t>СН-2012.21 Выпуск № 5 (в текущих ценах по состоянию на 01.10.2025 г.). 21.1-4-3</t>
  </si>
  <si>
    <t>Бензин</t>
  </si>
  <si>
    <t>21.1-25-1143</t>
  </si>
  <si>
    <t>СН-2012.21 Выпуск № 5 (в текущих ценах по состоянию на 01.10.2025 г.). 21.1-25-1143</t>
  </si>
  <si>
    <t>Обезжириватель универсальный на углеводородной основе</t>
  </si>
  <si>
    <t>21.1-4-77</t>
  </si>
  <si>
    <t>СН-2012.21 Выпуск № 5 (в текущих ценах по состоянию на 01.10.2025 г.). 21.1-4-77</t>
  </si>
  <si>
    <t>Смазка силиконовая, аэрозольная, водостойкая, диапазон температур применения от -50 до +230°С</t>
  </si>
  <si>
    <t>21.1-16-104</t>
  </si>
  <si>
    <t>СН-2012.21 Выпуск № 5 (в текущих ценах по состоянию на 01.10.2025 г.). 21.1-16-104</t>
  </si>
  <si>
    <t>Спирт этиловый технический</t>
  </si>
  <si>
    <t>21.1-16-11</t>
  </si>
  <si>
    <t>СН-2012.21 Выпуск № 5 (в текущих ценах по состоянию на 01.10.2025 г.). 21.1-16-11</t>
  </si>
  <si>
    <t>Ацетон химически чистый</t>
  </si>
  <si>
    <t>21.1-4-44</t>
  </si>
  <si>
    <t>СН-2012.21 Выпуск № 5 (в текущих ценах по состоянию на 01.10.2025 г.). 21.1-4-44</t>
  </si>
  <si>
    <t>Смазка ЦИАТИМ-201 морозостойкая для смазывания малонагруженных узлов трения качения и скольжения при температурах от -60° С до +90° С</t>
  </si>
  <si>
    <t>21.1-25-388</t>
  </si>
  <si>
    <t>СН-2012.21 Выпуск № 5 (в текущих ценах по состоянию на 01.10.2025 г.). 21.1-25-388</t>
  </si>
  <si>
    <t>Шкурка шлифовальная на бумажной основе</t>
  </si>
  <si>
    <t>21.1-11-15</t>
  </si>
  <si>
    <t>СН-2012.21 Выпуск № 5 (в текущих ценах по состоянию на 01.10.2025 г.). 21.1-11-15</t>
  </si>
  <si>
    <t>Болты строительные с гайками с шестигранной головкой, диаметр резьбы 6 мм</t>
  </si>
  <si>
    <t>21.1-25-13</t>
  </si>
  <si>
    <t>СН-2012.21 Выпуск № 5 (в текущих ценах по состоянию на 01.10.2025 г.). 21.1-25-13</t>
  </si>
  <si>
    <t>Вода</t>
  </si>
  <si>
    <t>21.12-5-17</t>
  </si>
  <si>
    <t>СН-2012.21 Выпуск № 5 (в текущих ценах по состоянию на 01.10.2025 г.). 21.12-5-17</t>
  </si>
  <si>
    <t>Кольца резиновые уплотнительные для канализации из поливинилхлоридных труб</t>
  </si>
  <si>
    <t>22.1-30-56</t>
  </si>
  <si>
    <t>СН-2012.22 Выпуск № 5 (в текущих ценах по состоянию на 01.10.2025 г.). 22.1-30-56</t>
  </si>
  <si>
    <t>Шуруповерты</t>
  </si>
  <si>
    <t>21.1-11-125</t>
  </si>
  <si>
    <t>Шурупы с потайной головкой, черные, размер 8,0х100 мм</t>
  </si>
  <si>
    <t>21.1-11-51</t>
  </si>
  <si>
    <t>Дюбели с насаженными шайбами</t>
  </si>
  <si>
    <t>22.1-17-204</t>
  </si>
  <si>
    <t>СН-2012.22 Выпуск № 5 (в текущих ценах по состоянию на 01.10.2025 г.). 22.1-17-204</t>
  </si>
  <si>
    <t>Установки фильтровакуумные, поток воздуха (без фильтров)   4500 м3/ч, давление до 1200 Па</t>
  </si>
  <si>
    <t>22.1-17-209</t>
  </si>
  <si>
    <t>СН-2012.22 Выпуск № 5 (в текущих ценах по состоянию на 01.10.2025 г.). 22.1-17-209</t>
  </si>
  <si>
    <t>Машины щеточные электрические для очистки воздуховодов диаметром от 100 до 400 мм</t>
  </si>
  <si>
    <t>22.1-17-205</t>
  </si>
  <si>
    <t>СН-2012.22 Выпуск № 5 (в текущих ценах по состоянию на 01.10.2025 г.). 22.1-17-205</t>
  </si>
  <si>
    <t>Генераторы холодного тумана аэрозольные, производительность до 19 л/ч</t>
  </si>
  <si>
    <t>21.1-24-43</t>
  </si>
  <si>
    <t>СН-2012.21 Выпуск № 5 (в текущих ценах по состоянию на 01.10.2025 г.). 21.1-24-43</t>
  </si>
  <si>
    <t>Средство жидкое микробиоцидное для дезинфекции и предстерилизационной очистки, содержание алкилдиметилбензиламмония хлорида 50% (ЧАС)</t>
  </si>
  <si>
    <t>21.1-15-50</t>
  </si>
  <si>
    <t>Припой, сплав "Вуда"</t>
  </si>
  <si>
    <t>21.1-6-139</t>
  </si>
  <si>
    <t>СН-2012.21 Выпуск № 5 (в текущих ценах по состоянию на 01.10.2025 г.). 21.1-6-139</t>
  </si>
  <si>
    <t>Эмаль, марка ПФ-115 (цветная), пентафталевая</t>
  </si>
  <si>
    <t>21.1-20-10</t>
  </si>
  <si>
    <t>СН-2012.21 Выпуск № 5 (в текущих ценах по состоянию на 01.10.2025 г.). 21.1-20-10</t>
  </si>
  <si>
    <t>Лента изоляционная хлопчатобумажная</t>
  </si>
  <si>
    <t>СН-2012. Гл.1 Сб.20 п.3. 1</t>
  </si>
  <si>
    <t>При работах, которые производятся на высоте свыше 2 м от пола от 2 до 8 м</t>
  </si>
  <si>
    <t>Гл.1, Сб.20</t>
  </si>
  <si>
    <t>Техническое обслуживание регулирующего клапана / Смеситель настенный для душа с гибким шлангом; Смеситель настольный с верхней камерой   смешения для умывальников с комплектом гибких подводок; Смеситель настольный с верхней камерой   смешения для моек с высоким изливом с комплектом гибких   подводок; Смеситель настольный с нижней камерой смешения для   умывальников с сенсорным термостатом бесконтактного типа</t>
  </si>
  <si>
    <t>Техническое обслуживание светильника светодиодного линейного накладного с креплением на монтажные скобы, со встроенным драйвером, длиной до 1500 мм, степень защиты IP20, мощность до 50 Вт – годовое/Светодиодный светильник VARTON Айрон 2.0 28 Вт 5000 K 906х109х66 мм класс защиты IP67 с рассеивателем опал диммируемый по протоколу DALI</t>
  </si>
  <si>
    <t>Техническое обслуживание панели светодиодной 595x595 мм типа Ecola, встроенной в гипсокартонный потолок - годовое /Светодиодный светильник VARTON A070 2.0 офисный встраиваемый 30 Вт 3000 K 595х595х50 мм IP40 с рассеивателем опал; Светодиодный светильник VARTON A070 2.0 офисный встраиваемый 30 Вт 4000 K 595х595х50 мм IP40 с рассеивателем опал EM Teletest</t>
  </si>
  <si>
    <t>Техническое обслуживание светильника светодиодного линейного накладного с креплением на монтажные скобы, со встроенным драйвером, длиной до 1500 мм, степень защиты IP20, мощность до 50 Вт – годовое/Светодиодный светильник VARTON архитектурный Regula Frost 1000мм 12Вт 24В 3000 К RAL9005 черный; Светодиодный светильник VARTON архитектурный Regula Frost 300мм 4Вт 24В RGBW DMX RAL9005 черный</t>
  </si>
  <si>
    <t>"СОГЛАСОВАНО"</t>
  </si>
  <si>
    <t>"УТВЕРЖДАЮ"</t>
  </si>
  <si>
    <t>Форма № 1а (глава 1-5)</t>
  </si>
  <si>
    <t>"_____"________________ 2025 г.</t>
  </si>
  <si>
    <t>(локальный сметный расчет)</t>
  </si>
  <si>
    <t>(наименование работ и затрат, наименование объекта)</t>
  </si>
  <si>
    <t>Сметная стоимость</t>
  </si>
  <si>
    <t>тыс.руб</t>
  </si>
  <si>
    <t>Строительные работы</t>
  </si>
  <si>
    <t>Монтажные работы</t>
  </si>
  <si>
    <t>Оборудование</t>
  </si>
  <si>
    <t>Прочие работы</t>
  </si>
  <si>
    <t>Средства на оплату труда</t>
  </si>
  <si>
    <t>№№ п/п</t>
  </si>
  <si>
    <t>Шифр расценки и коды ресурсов</t>
  </si>
  <si>
    <t>Наименование работ и затрат</t>
  </si>
  <si>
    <t>Единица измерения</t>
  </si>
  <si>
    <t>Кол-во единиц</t>
  </si>
  <si>
    <t>Цена на ед. изм. руб.</t>
  </si>
  <si>
    <t>Попра-вочные коэфф.</t>
  </si>
  <si>
    <t>Коэфф. зимних удоро-жаний</t>
  </si>
  <si>
    <t>Коэфф. пересчета</t>
  </si>
  <si>
    <t>ВСЕГО затрат, руб.</t>
  </si>
  <si>
    <t>Справочно</t>
  </si>
  <si>
    <t>ЗТР, всего чел.-час</t>
  </si>
  <si>
    <t>Ст-ть ед. с начислен.</t>
  </si>
  <si>
    <t>Составлен(а) в уровне текущих (прогнозных) цен на октябрь 2025 года</t>
  </si>
  <si>
    <t>ЗП</t>
  </si>
  <si>
    <t>НР от ЗП</t>
  </si>
  <si>
    <t>%</t>
  </si>
  <si>
    <t>СП от ЗП</t>
  </si>
  <si>
    <t>ЗТР</t>
  </si>
  <si>
    <t>чел-ч</t>
  </si>
  <si>
    <t>ЭМ</t>
  </si>
  <si>
    <t>в т.ч. ЗПМ</t>
  </si>
  <si>
    <t>МР</t>
  </si>
  <si>
    <t>НР и СП от ЗПМ</t>
  </si>
  <si>
    <r>
      <t>1.20-2103-25-1/1</t>
    </r>
    <r>
      <rPr>
        <i/>
        <sz val="10"/>
        <rFont val="Arial"/>
        <family val="2"/>
        <charset val="204"/>
      </rPr>
      <t xml:space="preserve">
Поправка: СН-2012. Гл.1 Сб.20 п.3. 1</t>
    </r>
  </si>
  <si>
    <r>
      <t>Техническое обслуживание светильника светодиодного линейного накладного с креплением на монтажные скобы, со встроенным драйвером, длиной до 1500 мм, степень защиты IP20, мощность до 50 Вт – годовое/Светодиодный светильник VARTON Айрон 2.0 28 Вт 5000 K 906х109х66 мм класс защиты IP67 с рассеивателем опал диммируемый по протоколу DALI</t>
    </r>
    <r>
      <rPr>
        <i/>
        <sz val="10"/>
        <rFont val="Arial"/>
        <family val="2"/>
        <charset val="204"/>
      </rPr>
      <t xml:space="preserve">
Поправка: СН-2012. Гл.1 Сб.20 п.3. 1 Наименование: При работах, которые производятся на высоте свыше 2 м от пола от 2 до 8 м</t>
    </r>
  </si>
  <si>
    <r>
      <t>1.20-2103-12-2/1</t>
    </r>
    <r>
      <rPr>
        <i/>
        <sz val="10"/>
        <rFont val="Arial"/>
        <family val="2"/>
        <charset val="204"/>
      </rPr>
      <t xml:space="preserve">
Поправка: СН-2012. Гл.1 Сб.20 п.3. 1</t>
    </r>
  </si>
  <si>
    <r>
      <t>Техническое обслуживание панели светодиодной 595x595 мм типа Ecola, встроенной в гипсокартонный потолок - годовое /Светодиодный светильник VARTON A070 2.0 офисный встраиваемый 30 Вт 3000 K 595х595х50 мм IP40 с рассеивателем опал; Светодиодный светильник VARTON A070 2.0 офисный встраиваемый 30 Вт 4000 K 595х595х50 мм IP40 с рассеивателем опал EM Teletest</t>
    </r>
    <r>
      <rPr>
        <i/>
        <sz val="10"/>
        <rFont val="Arial"/>
        <family val="2"/>
        <charset val="204"/>
      </rPr>
      <t xml:space="preserve">
Поправка: СН-2012. Гл.1 Сб.20 п.3. 1 Наименование: При работах, которые производятся на высоте свыше 2 м от пола от 2 до 8 м</t>
    </r>
  </si>
  <si>
    <r>
      <t>1.20-2103-15-2/1</t>
    </r>
    <r>
      <rPr>
        <i/>
        <sz val="10"/>
        <rFont val="Arial"/>
        <family val="2"/>
        <charset val="204"/>
      </rPr>
      <t xml:space="preserve">
Поправка: СН-2012. Гл.1 Сб.20 п.3. 1</t>
    </r>
  </si>
  <si>
    <r>
      <t>Техническое обслуживание светильника светодиодного типа «Титан» аварийного освещения - полугодовое / Светодиодный светильник VARTON Айрон 2.0 28 Вт 5000 K 906х109х66 мм класс защиты IP67 с рассеивателем опал аварийный автономный постоянного действия</t>
    </r>
    <r>
      <rPr>
        <i/>
        <sz val="10"/>
        <rFont val="Arial"/>
        <family val="2"/>
        <charset val="204"/>
      </rPr>
      <t xml:space="preserve">
Поправка: СН-2012. Гл.1 Сб.20 п.3. 1 Наименование: При работах, которые производятся на высоте свыше 2 м от пола от 2 до 8 м</t>
    </r>
  </si>
  <si>
    <r>
      <t>Техническое обслуживание светильника светодиодного линейного накладного с креплением на монтажные скобы, со встроенным драйвером, длиной до 1500 мм, степень защиты IP20, мощность до 50 Вт – годовое/Светодиодный светильник VARTON архитектурный Regula Frost 1000мм 12Вт 24В 3000 К RAL9005 черный; Светодиодный светильник VARTON архитектурный Regula Frost 300мм 4Вт 24В RGBW DMX RAL9005 черный</t>
    </r>
    <r>
      <rPr>
        <i/>
        <sz val="10"/>
        <rFont val="Arial"/>
        <family val="2"/>
        <charset val="204"/>
      </rPr>
      <t xml:space="preserve">
Поправка: СН-2012. Гл.1 Сб.20 п.3. 1 Наименование: При работах, которые производятся на высоте свыше 2 м от пола от 2 до 8 м</t>
    </r>
  </si>
  <si>
    <t xml:space="preserve">Составил   </t>
  </si>
  <si>
    <t>[должность,подпись(инициалы,фамилия)]</t>
  </si>
  <si>
    <t xml:space="preserve">Проверил   </t>
  </si>
  <si>
    <t>Унифицированная форма № КС-2</t>
  </si>
  <si>
    <t>Утверждена постановлением Госкомстата России</t>
  </si>
  <si>
    <t>от 11.11.99. № 100</t>
  </si>
  <si>
    <t>Код</t>
  </si>
  <si>
    <t>Форма по ОКУД</t>
  </si>
  <si>
    <t>0322005</t>
  </si>
  <si>
    <t>Инвестор</t>
  </si>
  <si>
    <t>по ОКПО</t>
  </si>
  <si>
    <t>организация, адрес, телефон, факс</t>
  </si>
  <si>
    <t>Заказчик</t>
  </si>
  <si>
    <t>Подрядчик</t>
  </si>
  <si>
    <t>Стройка</t>
  </si>
  <si>
    <t>наименование, адрес</t>
  </si>
  <si>
    <t>Объект</t>
  </si>
  <si>
    <t>наименование</t>
  </si>
  <si>
    <t xml:space="preserve">Вид деятельности по ОКДП  </t>
  </si>
  <si>
    <t xml:space="preserve">Договор подряда  </t>
  </si>
  <si>
    <t>номер</t>
  </si>
  <si>
    <t>дата</t>
  </si>
  <si>
    <t xml:space="preserve">Вид операции  </t>
  </si>
  <si>
    <t>Номер документа</t>
  </si>
  <si>
    <t>Дата составления</t>
  </si>
  <si>
    <t>Отчетный период</t>
  </si>
  <si>
    <t>с</t>
  </si>
  <si>
    <t>по</t>
  </si>
  <si>
    <t>AKT</t>
  </si>
  <si>
    <t>О ПРИЕМКЕ ВЫПОЛНЕННЫХ РАБОТ</t>
  </si>
  <si>
    <t>Сметная (договорная) стоимость в соответствии с договором подряда (субподряда)</t>
  </si>
  <si>
    <t xml:space="preserve"> тыс.руб</t>
  </si>
  <si>
    <t>Номер</t>
  </si>
  <si>
    <t>п/п</t>
  </si>
  <si>
    <t>поз. по смете</t>
  </si>
  <si>
    <t>1.2 Сантехприборы и оборудование</t>
  </si>
  <si>
    <t>4.2 Осветительная арматура</t>
  </si>
  <si>
    <t>4.3 Электроустановочные изделия</t>
  </si>
  <si>
    <t>4.4 Кабели и провода</t>
  </si>
  <si>
    <t xml:space="preserve">Итого по смете: </t>
  </si>
  <si>
    <t xml:space="preserve">Итого по КС-2:  </t>
  </si>
  <si>
    <t>НДС, 22%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</si>
</sst>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mmmm"/>
    <numFmt numFmtId="165" formatCode="#,##0.00;[Red]\-\ #,##0.00"/>
  </numFmts>
  <fonts count="18" x14ac:knownFonts="1">
    <font>
      <sz val="10"/>
      <name val="Arial"/>
      <charset val="204"/>
    </font>
    <font>
      <b/>
      <sz val="10"/>
      <color indexed="12"/>
      <name val="Arial"/>
      <charset val="204"/>
    </font>
    <font>
      <b/>
      <sz val="10"/>
      <color indexed="16"/>
      <name val="Arial"/>
      <charset val="204"/>
    </font>
    <font>
      <b/>
      <sz val="10"/>
      <color indexed="20"/>
      <name val="Arial"/>
      <charset val="204"/>
    </font>
    <font>
      <b/>
      <sz val="10"/>
      <color indexed="17"/>
      <name val="Arial"/>
      <charset val="204"/>
    </font>
    <font>
      <b/>
      <sz val="10"/>
      <color indexed="14"/>
      <name val="Arial"/>
      <charset val="204"/>
    </font>
    <font>
      <sz val="10"/>
      <color indexed="12"/>
      <name val="Arial"/>
      <charset val="204"/>
    </font>
    <font>
      <sz val="10"/>
      <color indexed="14"/>
      <name val="Arial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sz val="11"/>
      <name val="Arial"/>
      <family val="2"/>
      <charset val="204"/>
    </font>
    <font>
      <b/>
      <sz val="13"/>
      <name val="Arial"/>
      <family val="2"/>
      <charset val="204"/>
    </font>
    <font>
      <b/>
      <sz val="12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i/>
      <sz val="11"/>
      <name val="Arial"/>
      <family val="2"/>
      <charset val="204"/>
    </font>
    <font>
      <b/>
      <sz val="11"/>
      <name val="Arial"/>
      <family val="2"/>
      <charset val="204"/>
    </font>
    <font>
      <i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72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7" fillId="0" borderId="0" xfId="0" applyFont="1"/>
    <xf numFmtId="0" fontId="9" fillId="0" borderId="0" xfId="0" applyFont="1"/>
    <xf numFmtId="0" fontId="10" fillId="0" borderId="0" xfId="0" applyFont="1" applyAlignment="1">
      <alignment horizontal="right"/>
    </xf>
    <xf numFmtId="0" fontId="10" fillId="0" borderId="0" xfId="0" applyFont="1"/>
    <xf numFmtId="0" fontId="11" fillId="0" borderId="0" xfId="0" applyFont="1"/>
    <xf numFmtId="0" fontId="10" fillId="0" borderId="0" xfId="0" applyFont="1" applyAlignment="1">
      <alignment horizontal="left"/>
    </xf>
    <xf numFmtId="0" fontId="10" fillId="0" borderId="0" xfId="0" applyFont="1" applyAlignment="1">
      <alignment wrapText="1"/>
    </xf>
    <xf numFmtId="164" fontId="10" fillId="0" borderId="0" xfId="0" applyNumberFormat="1" applyFont="1"/>
    <xf numFmtId="1" fontId="10" fillId="0" borderId="0" xfId="0" applyNumberFormat="1" applyFont="1"/>
    <xf numFmtId="0" fontId="15" fillId="0" borderId="3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 wrapText="1"/>
    </xf>
    <xf numFmtId="0" fontId="10" fillId="0" borderId="0" xfId="0" applyFont="1" applyAlignment="1">
      <alignment horizontal="left" vertical="top" wrapText="1"/>
    </xf>
    <xf numFmtId="0" fontId="15" fillId="0" borderId="0" xfId="0" applyFont="1" applyAlignment="1">
      <alignment horizontal="right" wrapText="1"/>
    </xf>
    <xf numFmtId="0" fontId="10" fillId="0" borderId="0" xfId="0" applyFont="1" applyAlignment="1">
      <alignment horizontal="right" wrapText="1"/>
    </xf>
    <xf numFmtId="165" fontId="10" fillId="0" borderId="0" xfId="0" applyNumberFormat="1" applyFont="1" applyAlignment="1">
      <alignment horizontal="right"/>
    </xf>
    <xf numFmtId="0" fontId="8" fillId="0" borderId="0" xfId="0" applyFont="1" applyAlignment="1">
      <alignment vertical="top" wrapText="1"/>
    </xf>
    <xf numFmtId="165" fontId="0" fillId="0" borderId="0" xfId="0" applyNumberFormat="1"/>
    <xf numFmtId="0" fontId="0" fillId="0" borderId="6" xfId="0" applyBorder="1"/>
    <xf numFmtId="165" fontId="16" fillId="0" borderId="6" xfId="0" applyNumberFormat="1" applyFont="1" applyBorder="1" applyAlignment="1">
      <alignment horizontal="right"/>
    </xf>
    <xf numFmtId="165" fontId="15" fillId="0" borderId="0" xfId="0" applyNumberFormat="1" applyFont="1" applyAlignment="1">
      <alignment horizontal="right"/>
    </xf>
    <xf numFmtId="0" fontId="16" fillId="0" borderId="0" xfId="0" applyFont="1"/>
    <xf numFmtId="0" fontId="10" fillId="0" borderId="1" xfId="0" applyFont="1" applyBorder="1"/>
    <xf numFmtId="0" fontId="10" fillId="0" borderId="8" xfId="0" applyFont="1" applyBorder="1" applyAlignment="1">
      <alignment horizontal="center"/>
    </xf>
    <xf numFmtId="0" fontId="10" fillId="0" borderId="9" xfId="0" applyFont="1" applyBorder="1" applyAlignment="1">
      <alignment horizontal="center"/>
    </xf>
    <xf numFmtId="14" fontId="10" fillId="0" borderId="3" xfId="0" applyNumberFormat="1" applyFont="1" applyBorder="1" applyAlignment="1">
      <alignment horizontal="center"/>
    </xf>
    <xf numFmtId="0" fontId="8" fillId="0" borderId="2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14" fontId="10" fillId="0" borderId="9" xfId="0" applyNumberFormat="1" applyFont="1" applyBorder="1" applyAlignment="1">
      <alignment horizontal="center"/>
    </xf>
    <xf numFmtId="0" fontId="10" fillId="0" borderId="3" xfId="0" applyFont="1" applyBorder="1" applyAlignment="1">
      <alignment horizontal="center" vertical="top" wrapText="1"/>
    </xf>
    <xf numFmtId="0" fontId="15" fillId="0" borderId="3" xfId="0" applyFont="1" applyBorder="1" applyAlignment="1">
      <alignment horizontal="center" vertical="top"/>
    </xf>
    <xf numFmtId="0" fontId="10" fillId="0" borderId="0" xfId="0" applyFont="1" applyAlignment="1">
      <alignment horizontal="right" vertical="center"/>
    </xf>
    <xf numFmtId="0" fontId="9" fillId="0" borderId="5" xfId="0" applyFont="1" applyBorder="1" applyAlignment="1">
      <alignment horizontal="center"/>
    </xf>
    <xf numFmtId="0" fontId="10" fillId="0" borderId="0" xfId="0" applyFont="1" applyAlignment="1">
      <alignment horizontal="left" wrapText="1"/>
    </xf>
    <xf numFmtId="165" fontId="10" fillId="0" borderId="0" xfId="0" applyNumberFormat="1" applyFont="1" applyAlignment="1">
      <alignment horizontal="right"/>
    </xf>
    <xf numFmtId="165" fontId="16" fillId="0" borderId="0" xfId="0" applyNumberFormat="1" applyFont="1" applyAlignment="1">
      <alignment horizontal="right"/>
    </xf>
    <xf numFmtId="0" fontId="16" fillId="0" borderId="0" xfId="0" applyFont="1" applyAlignment="1">
      <alignment horizontal="right"/>
    </xf>
    <xf numFmtId="0" fontId="16" fillId="0" borderId="0" xfId="0" applyFont="1" applyAlignment="1">
      <alignment horizontal="left" wrapText="1"/>
    </xf>
    <xf numFmtId="165" fontId="16" fillId="0" borderId="6" xfId="0" applyNumberFormat="1" applyFont="1" applyBorder="1" applyAlignment="1">
      <alignment horizontal="right"/>
    </xf>
    <xf numFmtId="0" fontId="11" fillId="0" borderId="0" xfId="0" applyFont="1" applyAlignment="1">
      <alignment horizont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0" xfId="0" applyFont="1" applyAlignment="1">
      <alignment horizontal="left"/>
    </xf>
    <xf numFmtId="0" fontId="10" fillId="0" borderId="0" xfId="0" applyFont="1" applyAlignment="1">
      <alignment horizontal="right"/>
    </xf>
    <xf numFmtId="0" fontId="14" fillId="0" borderId="1" xfId="0" applyFont="1" applyBorder="1" applyAlignment="1">
      <alignment horizontal="center" wrapText="1"/>
    </xf>
    <xf numFmtId="0" fontId="9" fillId="0" borderId="0" xfId="0" applyFont="1" applyAlignment="1">
      <alignment horizontal="center" wrapText="1"/>
    </xf>
    <xf numFmtId="0" fontId="0" fillId="0" borderId="0" xfId="0"/>
    <xf numFmtId="0" fontId="12" fillId="0" borderId="1" xfId="0" applyFont="1" applyBorder="1" applyAlignment="1">
      <alignment horizontal="center" wrapText="1"/>
    </xf>
    <xf numFmtId="0" fontId="13" fillId="0" borderId="1" xfId="0" applyFont="1" applyBorder="1" applyAlignment="1">
      <alignment horizontal="center" wrapText="1"/>
    </xf>
    <xf numFmtId="0" fontId="14" fillId="0" borderId="0" xfId="0" applyFont="1" applyAlignment="1">
      <alignment horizontal="center" wrapText="1"/>
    </xf>
    <xf numFmtId="0" fontId="12" fillId="0" borderId="0" xfId="0" applyFont="1" applyAlignment="1">
      <alignment horizontal="left"/>
    </xf>
    <xf numFmtId="0" fontId="10" fillId="0" borderId="3" xfId="0" applyFont="1" applyBorder="1" applyAlignment="1">
      <alignment horizontal="center" vertical="center" wrapText="1"/>
    </xf>
    <xf numFmtId="165" fontId="16" fillId="0" borderId="1" xfId="0" applyNumberFormat="1" applyFont="1" applyBorder="1" applyAlignment="1">
      <alignment horizontal="right"/>
    </xf>
    <xf numFmtId="0" fontId="10" fillId="0" borderId="3" xfId="0" applyFont="1" applyBorder="1" applyAlignment="1">
      <alignment horizontal="center" vertical="top" wrapText="1"/>
    </xf>
    <xf numFmtId="0" fontId="10" fillId="0" borderId="3" xfId="0" applyFont="1" applyBorder="1" applyAlignment="1">
      <alignment horizontal="center"/>
    </xf>
    <xf numFmtId="0" fontId="8" fillId="0" borderId="2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14" fillId="0" borderId="0" xfId="0" applyFont="1" applyAlignment="1">
      <alignment horizontal="center"/>
    </xf>
    <xf numFmtId="0" fontId="10" fillId="0" borderId="7" xfId="0" applyFont="1" applyBorder="1" applyAlignment="1">
      <alignment horizontal="right"/>
    </xf>
    <xf numFmtId="14" fontId="10" fillId="0" borderId="3" xfId="0" applyNumberFormat="1" applyFont="1" applyBorder="1" applyAlignment="1">
      <alignment horizontal="center"/>
    </xf>
    <xf numFmtId="0" fontId="10" fillId="0" borderId="1" xfId="0" applyFont="1" applyBorder="1" applyAlignment="1">
      <alignment horizontal="left" wrapText="1"/>
    </xf>
    <xf numFmtId="0" fontId="8" fillId="0" borderId="0" xfId="0" applyFont="1" applyAlignment="1">
      <alignment horizontal="right"/>
    </xf>
    <xf numFmtId="0" fontId="10" fillId="0" borderId="3" xfId="0" quotePrefix="1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573"/>
  <sheetViews>
    <sheetView tabSelected="1" view="pageBreakPreview" topLeftCell="A536" zoomScale="91" zoomScaleNormal="100" zoomScaleSheetLayoutView="91" workbookViewId="0">
      <selection activeCell="I564" sqref="I564:J565"/>
    </sheetView>
  </sheetViews>
  <sheetFormatPr defaultRowHeight="12.75" x14ac:dyDescent="0.2"/>
  <cols>
    <col min="1" max="1" width="5.7109375" customWidth="1"/>
    <col min="2" max="2" width="19" customWidth="1"/>
    <col min="3" max="3" width="40.7109375" customWidth="1"/>
    <col min="4" max="4" width="15.28515625" customWidth="1"/>
    <col min="5" max="6" width="11.7109375" customWidth="1"/>
    <col min="7" max="11" width="12.7109375" customWidth="1"/>
    <col min="15" max="36" width="0" hidden="1" customWidth="1"/>
  </cols>
  <sheetData>
    <row r="1" spans="1:11" x14ac:dyDescent="0.2">
      <c r="A1" s="8" t="str">
        <f>CONCATENATE(Source!B1, "     СН-2012 (© ОАО МЦЦС 'Мосстройцены', ", "2025", ")")</f>
        <v>Smeta.RU  (495) 974-1589     СН-2012 (© ОАО МЦЦС 'Мосстройцены', 2025)</v>
      </c>
    </row>
    <row r="2" spans="1:11" ht="14.25" x14ac:dyDescent="0.2">
      <c r="A2" s="9"/>
      <c r="B2" s="9"/>
      <c r="C2" s="9"/>
      <c r="D2" s="9"/>
      <c r="E2" s="9"/>
      <c r="F2" s="9"/>
      <c r="G2" s="9"/>
      <c r="H2" s="9"/>
      <c r="I2" s="9"/>
      <c r="J2" s="49" t="s">
        <v>502</v>
      </c>
      <c r="K2" s="49"/>
    </row>
    <row r="3" spans="1:11" ht="16.5" x14ac:dyDescent="0.25">
      <c r="A3" s="11"/>
      <c r="B3" s="56" t="s">
        <v>500</v>
      </c>
      <c r="C3" s="56"/>
      <c r="D3" s="56"/>
      <c r="E3" s="56"/>
      <c r="F3" s="10"/>
      <c r="G3" s="56" t="s">
        <v>501</v>
      </c>
      <c r="H3" s="56"/>
      <c r="I3" s="56"/>
      <c r="J3" s="56"/>
      <c r="K3" s="56"/>
    </row>
    <row r="4" spans="1:11" ht="14.25" x14ac:dyDescent="0.2">
      <c r="A4" s="10"/>
      <c r="B4" s="48"/>
      <c r="C4" s="48"/>
      <c r="D4" s="48"/>
      <c r="E4" s="48"/>
      <c r="F4" s="10"/>
      <c r="G4" s="48"/>
      <c r="H4" s="48"/>
      <c r="I4" s="48"/>
      <c r="J4" s="48"/>
      <c r="K4" s="48"/>
    </row>
    <row r="5" spans="1:11" ht="14.25" x14ac:dyDescent="0.2">
      <c r="A5" s="10"/>
      <c r="B5" s="10"/>
      <c r="C5" s="12"/>
      <c r="D5" s="12"/>
      <c r="E5" s="12"/>
      <c r="F5" s="10"/>
      <c r="G5" s="12"/>
      <c r="H5" s="12"/>
      <c r="I5" s="12"/>
      <c r="J5" s="12"/>
      <c r="K5" s="12"/>
    </row>
    <row r="6" spans="1:11" ht="14.25" x14ac:dyDescent="0.2">
      <c r="A6" s="12"/>
      <c r="B6" s="48" t="str">
        <f>CONCATENATE("______________________ ", IF(Source!AL12&lt;&gt;"", Source!AL12, ""))</f>
        <v xml:space="preserve">______________________ </v>
      </c>
      <c r="C6" s="48"/>
      <c r="D6" s="48"/>
      <c r="E6" s="48"/>
      <c r="F6" s="10"/>
      <c r="G6" s="48" t="str">
        <f>CONCATENATE("______________________ ", IF(Source!AH12&lt;&gt;"", Source!AH12, ""))</f>
        <v xml:space="preserve">______________________ </v>
      </c>
      <c r="H6" s="48"/>
      <c r="I6" s="48"/>
      <c r="J6" s="48"/>
      <c r="K6" s="48"/>
    </row>
    <row r="7" spans="1:11" ht="14.25" x14ac:dyDescent="0.2">
      <c r="A7" s="13"/>
      <c r="B7" s="39" t="s">
        <v>503</v>
      </c>
      <c r="C7" s="39"/>
      <c r="D7" s="39"/>
      <c r="E7" s="39"/>
      <c r="F7" s="10"/>
      <c r="G7" s="39" t="s">
        <v>503</v>
      </c>
      <c r="H7" s="39"/>
      <c r="I7" s="39"/>
      <c r="J7" s="39"/>
      <c r="K7" s="39"/>
    </row>
    <row r="9" spans="1:11" ht="14.25" x14ac:dyDescent="0.2">
      <c r="A9" s="10"/>
      <c r="B9" s="10"/>
      <c r="C9" s="10"/>
      <c r="D9" s="10"/>
      <c r="E9" s="10"/>
      <c r="F9" s="10"/>
      <c r="G9" s="10"/>
      <c r="H9" s="10"/>
      <c r="I9" s="10"/>
      <c r="J9" s="10"/>
      <c r="K9" s="10"/>
    </row>
    <row r="10" spans="1:11" ht="15.75" x14ac:dyDescent="0.25">
      <c r="A10" s="53" t="str">
        <f>CONCATENATE( "ЛОКАЛЬНАЯ СМЕТА № ",IF(Source!F12&lt;&gt;"Новый объект", Source!F12, ""))</f>
        <v xml:space="preserve">ЛОКАЛЬНАЯ СМЕТА № </v>
      </c>
      <c r="B10" s="54"/>
      <c r="C10" s="54"/>
      <c r="D10" s="54"/>
      <c r="E10" s="54"/>
      <c r="F10" s="54"/>
      <c r="G10" s="54"/>
      <c r="H10" s="54"/>
      <c r="I10" s="54"/>
      <c r="J10" s="54"/>
      <c r="K10" s="54"/>
    </row>
    <row r="11" spans="1:11" x14ac:dyDescent="0.2">
      <c r="A11" s="51" t="s">
        <v>504</v>
      </c>
      <c r="B11" s="51"/>
      <c r="C11" s="51"/>
      <c r="D11" s="51"/>
      <c r="E11" s="51"/>
      <c r="F11" s="51"/>
      <c r="G11" s="51"/>
      <c r="H11" s="51"/>
      <c r="I11" s="51"/>
      <c r="J11" s="51"/>
      <c r="K11" s="51"/>
    </row>
    <row r="12" spans="1:11" ht="14.25" x14ac:dyDescent="0.2">
      <c r="A12" s="10"/>
      <c r="B12" s="10"/>
      <c r="C12" s="10"/>
      <c r="D12" s="10"/>
      <c r="E12" s="10"/>
      <c r="F12" s="10"/>
      <c r="G12" s="10"/>
      <c r="H12" s="10"/>
      <c r="I12" s="10"/>
      <c r="J12" s="10"/>
      <c r="K12" s="10"/>
    </row>
    <row r="13" spans="1:11" ht="18" hidden="1" x14ac:dyDescent="0.25">
      <c r="A13" s="55"/>
      <c r="B13" s="55"/>
      <c r="C13" s="55"/>
      <c r="D13" s="55"/>
      <c r="E13" s="55"/>
      <c r="F13" s="55"/>
      <c r="G13" s="55"/>
      <c r="H13" s="55"/>
      <c r="I13" s="55"/>
      <c r="J13" s="55"/>
      <c r="K13" s="55"/>
    </row>
    <row r="14" spans="1:11" ht="14.25" hidden="1" x14ac:dyDescent="0.2">
      <c r="A14" s="10"/>
      <c r="B14" s="10"/>
      <c r="C14" s="10"/>
      <c r="D14" s="10"/>
      <c r="E14" s="10"/>
      <c r="F14" s="10"/>
      <c r="G14" s="10"/>
      <c r="H14" s="10"/>
      <c r="I14" s="10"/>
      <c r="J14" s="10"/>
      <c r="K14" s="10"/>
    </row>
    <row r="15" spans="1:11" ht="18" x14ac:dyDescent="0.25">
      <c r="A15" s="50" t="str">
        <f>IF(Source!G12&lt;&gt;"Новый объект", Source!G12, "")</f>
        <v>Паркинг 1_на 4 мес. (10%) испр.</v>
      </c>
      <c r="B15" s="50"/>
      <c r="C15" s="50"/>
      <c r="D15" s="50"/>
      <c r="E15" s="50"/>
      <c r="F15" s="50"/>
      <c r="G15" s="50"/>
      <c r="H15" s="50"/>
      <c r="I15" s="50"/>
      <c r="J15" s="50"/>
      <c r="K15" s="50"/>
    </row>
    <row r="16" spans="1:11" x14ac:dyDescent="0.2">
      <c r="A16" s="51" t="s">
        <v>505</v>
      </c>
      <c r="B16" s="52"/>
      <c r="C16" s="52"/>
      <c r="D16" s="52"/>
      <c r="E16" s="52"/>
      <c r="F16" s="52"/>
      <c r="G16" s="52"/>
      <c r="H16" s="52"/>
      <c r="I16" s="52"/>
      <c r="J16" s="52"/>
      <c r="K16" s="52"/>
    </row>
    <row r="17" spans="1:11" ht="14.25" x14ac:dyDescent="0.2">
      <c r="A17" s="10"/>
      <c r="B17" s="10"/>
      <c r="C17" s="10"/>
      <c r="D17" s="10"/>
      <c r="E17" s="10"/>
      <c r="F17" s="10"/>
      <c r="G17" s="10"/>
      <c r="H17" s="10"/>
      <c r="I17" s="10"/>
      <c r="J17" s="10"/>
      <c r="K17" s="10"/>
    </row>
    <row r="18" spans="1:11" ht="14.25" x14ac:dyDescent="0.2">
      <c r="A18" s="39" t="str">
        <f>CONCATENATE( "Основание: чертежи № ", Source!J12)</f>
        <v xml:space="preserve">Основание: чертежи № </v>
      </c>
      <c r="B18" s="39"/>
      <c r="C18" s="39"/>
      <c r="D18" s="39"/>
      <c r="E18" s="39"/>
      <c r="F18" s="39"/>
      <c r="G18" s="39"/>
      <c r="H18" s="39"/>
      <c r="I18" s="39"/>
      <c r="J18" s="39"/>
      <c r="K18" s="39"/>
    </row>
    <row r="19" spans="1:11" ht="14.25" x14ac:dyDescent="0.2">
      <c r="A19" s="10"/>
      <c r="B19" s="10"/>
      <c r="C19" s="10"/>
      <c r="D19" s="10"/>
      <c r="E19" s="10"/>
      <c r="F19" s="10"/>
      <c r="G19" s="10"/>
      <c r="H19" s="10"/>
      <c r="I19" s="10"/>
      <c r="J19" s="10"/>
      <c r="K19" s="10"/>
    </row>
    <row r="20" spans="1:11" ht="14.25" x14ac:dyDescent="0.2">
      <c r="A20" s="10"/>
      <c r="B20" s="10"/>
      <c r="C20" s="10"/>
      <c r="D20" s="10"/>
      <c r="E20" s="10"/>
      <c r="F20" s="48" t="s">
        <v>506</v>
      </c>
      <c r="G20" s="48"/>
      <c r="H20" s="48"/>
      <c r="I20" s="40">
        <f>I566/1000</f>
        <v>937.33243000000004</v>
      </c>
      <c r="J20" s="49"/>
      <c r="K20" s="10" t="s">
        <v>507</v>
      </c>
    </row>
    <row r="21" spans="1:11" ht="14.25" hidden="1" x14ac:dyDescent="0.2">
      <c r="A21" s="10"/>
      <c r="B21" s="10"/>
      <c r="C21" s="10"/>
      <c r="D21" s="10"/>
      <c r="E21" s="10"/>
      <c r="F21" s="48" t="s">
        <v>508</v>
      </c>
      <c r="G21" s="48"/>
      <c r="H21" s="48"/>
      <c r="I21" s="40">
        <f>ROUND((Source!F778)/1000, 2)</f>
        <v>0</v>
      </c>
      <c r="J21" s="49"/>
      <c r="K21" s="10" t="s">
        <v>507</v>
      </c>
    </row>
    <row r="22" spans="1:11" ht="14.25" hidden="1" x14ac:dyDescent="0.2">
      <c r="A22" s="10"/>
      <c r="B22" s="10"/>
      <c r="C22" s="10"/>
      <c r="D22" s="10"/>
      <c r="E22" s="10"/>
      <c r="F22" s="48" t="s">
        <v>509</v>
      </c>
      <c r="G22" s="48"/>
      <c r="H22" s="48"/>
      <c r="I22" s="40">
        <f>ROUND((Source!F779)/1000, 2)</f>
        <v>0</v>
      </c>
      <c r="J22" s="49"/>
      <c r="K22" s="10" t="s">
        <v>507</v>
      </c>
    </row>
    <row r="23" spans="1:11" ht="14.25" hidden="1" x14ac:dyDescent="0.2">
      <c r="A23" s="10"/>
      <c r="B23" s="10"/>
      <c r="C23" s="10"/>
      <c r="D23" s="10"/>
      <c r="E23" s="10"/>
      <c r="F23" s="48" t="s">
        <v>510</v>
      </c>
      <c r="G23" s="48"/>
      <c r="H23" s="48"/>
      <c r="I23" s="40">
        <f>ROUND((Source!F770)/1000, 2)</f>
        <v>0</v>
      </c>
      <c r="J23" s="49"/>
      <c r="K23" s="10" t="s">
        <v>507</v>
      </c>
    </row>
    <row r="24" spans="1:11" ht="14.25" hidden="1" x14ac:dyDescent="0.2">
      <c r="A24" s="10"/>
      <c r="B24" s="10"/>
      <c r="C24" s="10"/>
      <c r="D24" s="10"/>
      <c r="E24" s="10"/>
      <c r="F24" s="48" t="s">
        <v>511</v>
      </c>
      <c r="G24" s="48"/>
      <c r="H24" s="48"/>
      <c r="I24" s="40">
        <f>ROUND((Source!F780+Source!F781)/1000, 2)</f>
        <v>768.31</v>
      </c>
      <c r="J24" s="49"/>
      <c r="K24" s="10" t="s">
        <v>507</v>
      </c>
    </row>
    <row r="25" spans="1:11" ht="14.25" x14ac:dyDescent="0.2">
      <c r="A25" s="10"/>
      <c r="B25" s="10"/>
      <c r="C25" s="10"/>
      <c r="D25" s="10"/>
      <c r="E25" s="10"/>
      <c r="F25" s="48" t="s">
        <v>512</v>
      </c>
      <c r="G25" s="48"/>
      <c r="H25" s="48"/>
      <c r="I25" s="40">
        <f>(Source!F776+ Source!F775)/1000</f>
        <v>422.43865999999997</v>
      </c>
      <c r="J25" s="49"/>
      <c r="K25" s="10" t="s">
        <v>507</v>
      </c>
    </row>
    <row r="26" spans="1:11" ht="14.25" x14ac:dyDescent="0.2">
      <c r="A26" s="10" t="s">
        <v>526</v>
      </c>
      <c r="B26" s="10"/>
      <c r="C26" s="10"/>
      <c r="D26" s="14"/>
      <c r="E26" s="15"/>
      <c r="F26" s="10"/>
      <c r="G26" s="10"/>
      <c r="H26" s="10"/>
      <c r="I26" s="10"/>
      <c r="J26" s="10"/>
      <c r="K26" s="10"/>
    </row>
    <row r="27" spans="1:11" ht="14.25" x14ac:dyDescent="0.2">
      <c r="A27" s="46" t="s">
        <v>513</v>
      </c>
      <c r="B27" s="46" t="s">
        <v>514</v>
      </c>
      <c r="C27" s="46" t="s">
        <v>515</v>
      </c>
      <c r="D27" s="46" t="s">
        <v>516</v>
      </c>
      <c r="E27" s="46" t="s">
        <v>517</v>
      </c>
      <c r="F27" s="46" t="s">
        <v>518</v>
      </c>
      <c r="G27" s="46" t="s">
        <v>519</v>
      </c>
      <c r="H27" s="46" t="s">
        <v>520</v>
      </c>
      <c r="I27" s="46" t="s">
        <v>521</v>
      </c>
      <c r="J27" s="46" t="s">
        <v>522</v>
      </c>
      <c r="K27" s="16" t="s">
        <v>523</v>
      </c>
    </row>
    <row r="28" spans="1:11" ht="28.5" x14ac:dyDescent="0.2">
      <c r="A28" s="47"/>
      <c r="B28" s="47"/>
      <c r="C28" s="47"/>
      <c r="D28" s="47"/>
      <c r="E28" s="47"/>
      <c r="F28" s="47"/>
      <c r="G28" s="47"/>
      <c r="H28" s="47"/>
      <c r="I28" s="47"/>
      <c r="J28" s="47"/>
      <c r="K28" s="17" t="s">
        <v>524</v>
      </c>
    </row>
    <row r="29" spans="1:11" ht="28.5" x14ac:dyDescent="0.2">
      <c r="A29" s="47"/>
      <c r="B29" s="47"/>
      <c r="C29" s="47"/>
      <c r="D29" s="47"/>
      <c r="E29" s="47"/>
      <c r="F29" s="47"/>
      <c r="G29" s="47"/>
      <c r="H29" s="47"/>
      <c r="I29" s="47"/>
      <c r="J29" s="47"/>
      <c r="K29" s="17" t="s">
        <v>525</v>
      </c>
    </row>
    <row r="30" spans="1:11" ht="14.25" x14ac:dyDescent="0.2">
      <c r="A30" s="17">
        <v>1</v>
      </c>
      <c r="B30" s="17">
        <v>2</v>
      </c>
      <c r="C30" s="17">
        <v>3</v>
      </c>
      <c r="D30" s="17">
        <v>4</v>
      </c>
      <c r="E30" s="17">
        <v>5</v>
      </c>
      <c r="F30" s="17">
        <v>6</v>
      </c>
      <c r="G30" s="17">
        <v>7</v>
      </c>
      <c r="H30" s="17">
        <v>8</v>
      </c>
      <c r="I30" s="17">
        <v>9</v>
      </c>
      <c r="J30" s="17">
        <v>10</v>
      </c>
      <c r="K30" s="17">
        <v>11</v>
      </c>
    </row>
    <row r="31" spans="1:11" hidden="1" x14ac:dyDescent="0.2"/>
    <row r="32" spans="1:11" ht="16.5" hidden="1" x14ac:dyDescent="0.25">
      <c r="A32" s="45" t="str">
        <f>CONCATENATE("Локальная смета: ",IF(Source!G20&lt;&gt;"Новая локальная смета", Source!G20, ""))</f>
        <v xml:space="preserve">Локальная смета: </v>
      </c>
      <c r="B32" s="45"/>
      <c r="C32" s="45"/>
      <c r="D32" s="45"/>
      <c r="E32" s="45"/>
      <c r="F32" s="45"/>
      <c r="G32" s="45"/>
      <c r="H32" s="45"/>
      <c r="I32" s="45"/>
      <c r="J32" s="45"/>
      <c r="K32" s="45"/>
    </row>
    <row r="34" spans="1:22" ht="16.5" x14ac:dyDescent="0.25">
      <c r="A34" s="45" t="str">
        <f>CONCATENATE("Раздел: ",IF(Source!G24&lt;&gt;"Новый раздел", Source!G24, ""))</f>
        <v>Раздел: 1 Водоснабжение и водоотведение</v>
      </c>
      <c r="B34" s="45"/>
      <c r="C34" s="45"/>
      <c r="D34" s="45"/>
      <c r="E34" s="45"/>
      <c r="F34" s="45"/>
      <c r="G34" s="45"/>
      <c r="H34" s="45"/>
      <c r="I34" s="45"/>
      <c r="J34" s="45"/>
      <c r="K34" s="45"/>
    </row>
    <row r="36" spans="1:22" ht="16.5" x14ac:dyDescent="0.25">
      <c r="A36" s="45" t="str">
        <f>CONCATENATE("Подраздел: ",IF(Source!G28&lt;&gt;"Новый подраздел", Source!G28, ""))</f>
        <v>Подраздел: 1.1 Водоснабжение В1,ТЗ</v>
      </c>
      <c r="B36" s="45"/>
      <c r="C36" s="45"/>
      <c r="D36" s="45"/>
      <c r="E36" s="45"/>
      <c r="F36" s="45"/>
      <c r="G36" s="45"/>
      <c r="H36" s="45"/>
      <c r="I36" s="45"/>
      <c r="J36" s="45"/>
      <c r="K36" s="45"/>
    </row>
    <row r="37" spans="1:22" ht="42.75" x14ac:dyDescent="0.2">
      <c r="A37" s="18">
        <v>1</v>
      </c>
      <c r="B37" s="18" t="str">
        <f>Source!F34</f>
        <v>1.15-2203-7-2/1</v>
      </c>
      <c r="C37" s="18" t="str">
        <f>Source!G34</f>
        <v>Техническое обслуживание крана шарового латунного никелированного диаметром до 50 мм (Ду32)</v>
      </c>
      <c r="D37" s="19" t="str">
        <f>Source!H34</f>
        <v>10 шт.</v>
      </c>
      <c r="E37" s="9">
        <f>Source!I34</f>
        <v>0.2</v>
      </c>
      <c r="F37" s="21"/>
      <c r="G37" s="20"/>
      <c r="H37" s="9"/>
      <c r="I37" s="9"/>
      <c r="J37" s="21"/>
      <c r="K37" s="21"/>
      <c r="Q37">
        <f>ROUND((Source!BZ34/100)*ROUND((Source!AF34*Source!AV34)*Source!I34, 2), 2)</f>
        <v>52.73</v>
      </c>
      <c r="R37">
        <f>Source!X34</f>
        <v>52.73</v>
      </c>
      <c r="S37">
        <f>ROUND((Source!CA34/100)*ROUND((Source!AF34*Source!AV34)*Source!I34, 2), 2)</f>
        <v>7.53</v>
      </c>
      <c r="T37">
        <f>Source!Y34</f>
        <v>7.53</v>
      </c>
      <c r="U37">
        <f>ROUND((175/100)*ROUND((Source!AE34*Source!AV34)*Source!I34, 2), 2)</f>
        <v>0</v>
      </c>
      <c r="V37">
        <f>ROUND((108/100)*ROUND(Source!CS34*Source!I34, 2), 2)</f>
        <v>0</v>
      </c>
    </row>
    <row r="38" spans="1:22" x14ac:dyDescent="0.2">
      <c r="C38" s="22" t="str">
        <f>"Объем: "&amp;Source!I34&amp;"=(2)/"&amp;"10"</f>
        <v>Объем: 0,2=(2)/10</v>
      </c>
    </row>
    <row r="39" spans="1:22" ht="14.25" x14ac:dyDescent="0.2">
      <c r="A39" s="18"/>
      <c r="B39" s="18"/>
      <c r="C39" s="18" t="s">
        <v>527</v>
      </c>
      <c r="D39" s="19"/>
      <c r="E39" s="9"/>
      <c r="F39" s="21">
        <f>Source!AO34</f>
        <v>376.67</v>
      </c>
      <c r="G39" s="20" t="str">
        <f>Source!DG34</f>
        <v/>
      </c>
      <c r="H39" s="9">
        <f>Source!AV34</f>
        <v>1</v>
      </c>
      <c r="I39" s="9">
        <f>IF(Source!BA34&lt;&gt; 0, Source!BA34, 1)</f>
        <v>1</v>
      </c>
      <c r="J39" s="21">
        <f>Source!S34</f>
        <v>75.33</v>
      </c>
      <c r="K39" s="21"/>
    </row>
    <row r="40" spans="1:22" ht="14.25" x14ac:dyDescent="0.2">
      <c r="A40" s="18"/>
      <c r="B40" s="18"/>
      <c r="C40" s="18" t="s">
        <v>528</v>
      </c>
      <c r="D40" s="19" t="s">
        <v>529</v>
      </c>
      <c r="E40" s="9">
        <f>Source!AT34</f>
        <v>70</v>
      </c>
      <c r="F40" s="21"/>
      <c r="G40" s="20"/>
      <c r="H40" s="9"/>
      <c r="I40" s="9"/>
      <c r="J40" s="21">
        <f>SUM(R37:R39)</f>
        <v>52.73</v>
      </c>
      <c r="K40" s="21"/>
    </row>
    <row r="41" spans="1:22" ht="14.25" x14ac:dyDescent="0.2">
      <c r="A41" s="18"/>
      <c r="B41" s="18"/>
      <c r="C41" s="18" t="s">
        <v>530</v>
      </c>
      <c r="D41" s="19" t="s">
        <v>529</v>
      </c>
      <c r="E41" s="9">
        <f>Source!AU34</f>
        <v>10</v>
      </c>
      <c r="F41" s="21"/>
      <c r="G41" s="20"/>
      <c r="H41" s="9"/>
      <c r="I41" s="9"/>
      <c r="J41" s="21">
        <f>SUM(T37:T40)</f>
        <v>7.53</v>
      </c>
      <c r="K41" s="21"/>
    </row>
    <row r="42" spans="1:22" ht="14.25" x14ac:dyDescent="0.2">
      <c r="A42" s="18"/>
      <c r="B42" s="18"/>
      <c r="C42" s="18" t="s">
        <v>531</v>
      </c>
      <c r="D42" s="19" t="s">
        <v>532</v>
      </c>
      <c r="E42" s="9">
        <f>Source!AQ34</f>
        <v>0.61</v>
      </c>
      <c r="F42" s="21"/>
      <c r="G42" s="20" t="str">
        <f>Source!DI34</f>
        <v/>
      </c>
      <c r="H42" s="9">
        <f>Source!AV34</f>
        <v>1</v>
      </c>
      <c r="I42" s="9"/>
      <c r="J42" s="21"/>
      <c r="K42" s="21">
        <f>Source!U34</f>
        <v>0.122</v>
      </c>
    </row>
    <row r="43" spans="1:22" ht="15" x14ac:dyDescent="0.25">
      <c r="A43" s="24"/>
      <c r="B43" s="24"/>
      <c r="C43" s="24"/>
      <c r="D43" s="24"/>
      <c r="E43" s="24"/>
      <c r="F43" s="24"/>
      <c r="G43" s="24"/>
      <c r="H43" s="24"/>
      <c r="I43" s="44">
        <f>J39+J40+J41</f>
        <v>135.59</v>
      </c>
      <c r="J43" s="44"/>
      <c r="K43" s="25">
        <f>IF(Source!I34&lt;&gt;0, ROUND(I43/Source!I34, 2), 0)</f>
        <v>677.95</v>
      </c>
      <c r="P43" s="23">
        <f>I43</f>
        <v>135.59</v>
      </c>
    </row>
    <row r="44" spans="1:22" ht="42.75" x14ac:dyDescent="0.2">
      <c r="A44" s="18">
        <v>2</v>
      </c>
      <c r="B44" s="18" t="str">
        <f>Source!F35</f>
        <v>1.15-2203-7-1/1</v>
      </c>
      <c r="C44" s="18" t="str">
        <f>Source!G35</f>
        <v>Техническое обслуживание крана шарового латунного никелированного диаметром до 25 мм (Ду15; Ду25)</v>
      </c>
      <c r="D44" s="19" t="str">
        <f>Source!H35</f>
        <v>10 шт.</v>
      </c>
      <c r="E44" s="9">
        <f>Source!I35</f>
        <v>3.9</v>
      </c>
      <c r="F44" s="21"/>
      <c r="G44" s="20"/>
      <c r="H44" s="9"/>
      <c r="I44" s="9"/>
      <c r="J44" s="21"/>
      <c r="K44" s="21"/>
      <c r="Q44">
        <f>ROUND((Source!BZ35/100)*ROUND((Source!AF35*Source!AV35)*Source!I35, 2), 2)</f>
        <v>758.58</v>
      </c>
      <c r="R44">
        <f>Source!X35</f>
        <v>758.58</v>
      </c>
      <c r="S44">
        <f>ROUND((Source!CA35/100)*ROUND((Source!AF35*Source!AV35)*Source!I35, 2), 2)</f>
        <v>108.37</v>
      </c>
      <c r="T44">
        <f>Source!Y35</f>
        <v>108.37</v>
      </c>
      <c r="U44">
        <f>ROUND((175/100)*ROUND((Source!AE35*Source!AV35)*Source!I35, 2), 2)</f>
        <v>0</v>
      </c>
      <c r="V44">
        <f>ROUND((108/100)*ROUND(Source!CS35*Source!I35, 2), 2)</f>
        <v>0</v>
      </c>
    </row>
    <row r="45" spans="1:22" x14ac:dyDescent="0.2">
      <c r="C45" s="22" t="str">
        <f>"Объем: "&amp;Source!I35&amp;"=(35+"&amp;"4)/"&amp;"10"</f>
        <v>Объем: 3,9=(35+4)/10</v>
      </c>
    </row>
    <row r="46" spans="1:22" ht="14.25" x14ac:dyDescent="0.2">
      <c r="A46" s="18"/>
      <c r="B46" s="18"/>
      <c r="C46" s="18" t="s">
        <v>527</v>
      </c>
      <c r="D46" s="19"/>
      <c r="E46" s="9"/>
      <c r="F46" s="21">
        <f>Source!AO35</f>
        <v>277.87</v>
      </c>
      <c r="G46" s="20" t="str">
        <f>Source!DG35</f>
        <v/>
      </c>
      <c r="H46" s="9">
        <f>Source!AV35</f>
        <v>1</v>
      </c>
      <c r="I46" s="9">
        <f>IF(Source!BA35&lt;&gt; 0, Source!BA35, 1)</f>
        <v>1</v>
      </c>
      <c r="J46" s="21">
        <f>Source!S35</f>
        <v>1083.69</v>
      </c>
      <c r="K46" s="21"/>
    </row>
    <row r="47" spans="1:22" ht="14.25" x14ac:dyDescent="0.2">
      <c r="A47" s="18"/>
      <c r="B47" s="18"/>
      <c r="C47" s="18" t="s">
        <v>528</v>
      </c>
      <c r="D47" s="19" t="s">
        <v>529</v>
      </c>
      <c r="E47" s="9">
        <f>Source!AT35</f>
        <v>70</v>
      </c>
      <c r="F47" s="21"/>
      <c r="G47" s="20"/>
      <c r="H47" s="9"/>
      <c r="I47" s="9"/>
      <c r="J47" s="21">
        <f>SUM(R44:R46)</f>
        <v>758.58</v>
      </c>
      <c r="K47" s="21"/>
    </row>
    <row r="48" spans="1:22" ht="14.25" x14ac:dyDescent="0.2">
      <c r="A48" s="18"/>
      <c r="B48" s="18"/>
      <c r="C48" s="18" t="s">
        <v>530</v>
      </c>
      <c r="D48" s="19" t="s">
        <v>529</v>
      </c>
      <c r="E48" s="9">
        <f>Source!AU35</f>
        <v>10</v>
      </c>
      <c r="F48" s="21"/>
      <c r="G48" s="20"/>
      <c r="H48" s="9"/>
      <c r="I48" s="9"/>
      <c r="J48" s="21">
        <f>SUM(T44:T47)</f>
        <v>108.37</v>
      </c>
      <c r="K48" s="21"/>
    </row>
    <row r="49" spans="1:22" ht="14.25" x14ac:dyDescent="0.2">
      <c r="A49" s="18"/>
      <c r="B49" s="18"/>
      <c r="C49" s="18" t="s">
        <v>531</v>
      </c>
      <c r="D49" s="19" t="s">
        <v>532</v>
      </c>
      <c r="E49" s="9">
        <f>Source!AQ35</f>
        <v>0.45</v>
      </c>
      <c r="F49" s="21"/>
      <c r="G49" s="20" t="str">
        <f>Source!DI35</f>
        <v/>
      </c>
      <c r="H49" s="9">
        <f>Source!AV35</f>
        <v>1</v>
      </c>
      <c r="I49" s="9"/>
      <c r="J49" s="21"/>
      <c r="K49" s="21">
        <f>Source!U35</f>
        <v>1.7549999999999999</v>
      </c>
    </row>
    <row r="50" spans="1:22" ht="15" x14ac:dyDescent="0.25">
      <c r="A50" s="24"/>
      <c r="B50" s="24"/>
      <c r="C50" s="24"/>
      <c r="D50" s="24"/>
      <c r="E50" s="24"/>
      <c r="F50" s="24"/>
      <c r="G50" s="24"/>
      <c r="H50" s="24"/>
      <c r="I50" s="44">
        <f>J46+J47+J48</f>
        <v>1950.6399999999999</v>
      </c>
      <c r="J50" s="44"/>
      <c r="K50" s="25">
        <f>IF(Source!I35&lt;&gt;0, ROUND(I50/Source!I35, 2), 0)</f>
        <v>500.16</v>
      </c>
      <c r="P50" s="23">
        <f>I50</f>
        <v>1950.6399999999999</v>
      </c>
    </row>
    <row r="51" spans="1:22" ht="71.25" x14ac:dyDescent="0.2">
      <c r="A51" s="18">
        <v>3</v>
      </c>
      <c r="B51" s="18" t="str">
        <f>Source!F36</f>
        <v>1.21-2303-24-1/1</v>
      </c>
      <c r="C51" s="18" t="str">
        <f>Source!G36</f>
        <v>Техническое обслуживание электроводонагревателей объемом до 80 литров/ Электроводонагреватель накопительного типа   V=50л, 1,50 кВт 220 В</v>
      </c>
      <c r="D51" s="19" t="str">
        <f>Source!H36</f>
        <v>шт.</v>
      </c>
      <c r="E51" s="9">
        <f>Source!I36</f>
        <v>2</v>
      </c>
      <c r="F51" s="21"/>
      <c r="G51" s="20"/>
      <c r="H51" s="9"/>
      <c r="I51" s="9"/>
      <c r="J51" s="21"/>
      <c r="K51" s="21"/>
      <c r="Q51">
        <f>ROUND((Source!BZ36/100)*ROUND((Source!AF36*Source!AV36)*Source!I36, 2), 2)</f>
        <v>1741.64</v>
      </c>
      <c r="R51">
        <f>Source!X36</f>
        <v>1741.64</v>
      </c>
      <c r="S51">
        <f>ROUND((Source!CA36/100)*ROUND((Source!AF36*Source!AV36)*Source!I36, 2), 2)</f>
        <v>248.81</v>
      </c>
      <c r="T51">
        <f>Source!Y36</f>
        <v>248.81</v>
      </c>
      <c r="U51">
        <f>ROUND((175/100)*ROUND((Source!AE36*Source!AV36)*Source!I36, 2), 2)</f>
        <v>3131.7</v>
      </c>
      <c r="V51">
        <f>ROUND((108/100)*ROUND(Source!CS36*Source!I36, 2), 2)</f>
        <v>1932.7</v>
      </c>
    </row>
    <row r="52" spans="1:22" ht="14.25" x14ac:dyDescent="0.2">
      <c r="A52" s="18"/>
      <c r="B52" s="18"/>
      <c r="C52" s="18" t="s">
        <v>527</v>
      </c>
      <c r="D52" s="19"/>
      <c r="E52" s="9"/>
      <c r="F52" s="21">
        <f>Source!AO36</f>
        <v>1244.03</v>
      </c>
      <c r="G52" s="20" t="str">
        <f>Source!DG36</f>
        <v/>
      </c>
      <c r="H52" s="9">
        <f>Source!AV36</f>
        <v>1</v>
      </c>
      <c r="I52" s="9">
        <f>IF(Source!BA36&lt;&gt; 0, Source!BA36, 1)</f>
        <v>1</v>
      </c>
      <c r="J52" s="21">
        <f>Source!S36</f>
        <v>2488.06</v>
      </c>
      <c r="K52" s="21"/>
    </row>
    <row r="53" spans="1:22" ht="14.25" x14ac:dyDescent="0.2">
      <c r="A53" s="18"/>
      <c r="B53" s="18"/>
      <c r="C53" s="18" t="s">
        <v>533</v>
      </c>
      <c r="D53" s="19"/>
      <c r="E53" s="9"/>
      <c r="F53" s="21">
        <f>Source!AM36</f>
        <v>1411.16</v>
      </c>
      <c r="G53" s="20" t="str">
        <f>Source!DE36</f>
        <v/>
      </c>
      <c r="H53" s="9">
        <f>Source!AV36</f>
        <v>1</v>
      </c>
      <c r="I53" s="9">
        <f>IF(Source!BB36&lt;&gt; 0, Source!BB36, 1)</f>
        <v>1</v>
      </c>
      <c r="J53" s="21">
        <f>Source!Q36</f>
        <v>2822.32</v>
      </c>
      <c r="K53" s="21"/>
    </row>
    <row r="54" spans="1:22" ht="14.25" x14ac:dyDescent="0.2">
      <c r="A54" s="18"/>
      <c r="B54" s="18"/>
      <c r="C54" s="18" t="s">
        <v>534</v>
      </c>
      <c r="D54" s="19"/>
      <c r="E54" s="9"/>
      <c r="F54" s="21">
        <f>Source!AN36</f>
        <v>894.77</v>
      </c>
      <c r="G54" s="20" t="str">
        <f>Source!DF36</f>
        <v/>
      </c>
      <c r="H54" s="9">
        <f>Source!AV36</f>
        <v>1</v>
      </c>
      <c r="I54" s="9">
        <f>IF(Source!BS36&lt;&gt; 0, Source!BS36, 1)</f>
        <v>1</v>
      </c>
      <c r="J54" s="26">
        <f>Source!R36</f>
        <v>1789.54</v>
      </c>
      <c r="K54" s="21"/>
    </row>
    <row r="55" spans="1:22" ht="14.25" x14ac:dyDescent="0.2">
      <c r="A55" s="18"/>
      <c r="B55" s="18"/>
      <c r="C55" s="18" t="s">
        <v>535</v>
      </c>
      <c r="D55" s="19"/>
      <c r="E55" s="9"/>
      <c r="F55" s="21">
        <f>Source!AL36</f>
        <v>0.63</v>
      </c>
      <c r="G55" s="20" t="str">
        <f>Source!DD36</f>
        <v/>
      </c>
      <c r="H55" s="9">
        <f>Source!AW36</f>
        <v>1</v>
      </c>
      <c r="I55" s="9">
        <f>IF(Source!BC36&lt;&gt; 0, Source!BC36, 1)</f>
        <v>1</v>
      </c>
      <c r="J55" s="21">
        <f>Source!P36</f>
        <v>1.26</v>
      </c>
      <c r="K55" s="21"/>
    </row>
    <row r="56" spans="1:22" ht="14.25" x14ac:dyDescent="0.2">
      <c r="A56" s="18"/>
      <c r="B56" s="18"/>
      <c r="C56" s="18" t="s">
        <v>528</v>
      </c>
      <c r="D56" s="19" t="s">
        <v>529</v>
      </c>
      <c r="E56" s="9">
        <f>Source!AT36</f>
        <v>70</v>
      </c>
      <c r="F56" s="21"/>
      <c r="G56" s="20"/>
      <c r="H56" s="9"/>
      <c r="I56" s="9"/>
      <c r="J56" s="21">
        <f>SUM(R51:R55)</f>
        <v>1741.64</v>
      </c>
      <c r="K56" s="21"/>
    </row>
    <row r="57" spans="1:22" ht="14.25" x14ac:dyDescent="0.2">
      <c r="A57" s="18"/>
      <c r="B57" s="18"/>
      <c r="C57" s="18" t="s">
        <v>530</v>
      </c>
      <c r="D57" s="19" t="s">
        <v>529</v>
      </c>
      <c r="E57" s="9">
        <f>Source!AU36</f>
        <v>10</v>
      </c>
      <c r="F57" s="21"/>
      <c r="G57" s="20"/>
      <c r="H57" s="9"/>
      <c r="I57" s="9"/>
      <c r="J57" s="21">
        <f>SUM(T51:T56)</f>
        <v>248.81</v>
      </c>
      <c r="K57" s="21"/>
    </row>
    <row r="58" spans="1:22" ht="14.25" x14ac:dyDescent="0.2">
      <c r="A58" s="18"/>
      <c r="B58" s="18"/>
      <c r="C58" s="18" t="s">
        <v>536</v>
      </c>
      <c r="D58" s="19" t="s">
        <v>529</v>
      </c>
      <c r="E58" s="9">
        <f>108</f>
        <v>108</v>
      </c>
      <c r="F58" s="21"/>
      <c r="G58" s="20"/>
      <c r="H58" s="9"/>
      <c r="I58" s="9"/>
      <c r="J58" s="21">
        <f>SUM(V51:V57)</f>
        <v>1932.7</v>
      </c>
      <c r="K58" s="21"/>
    </row>
    <row r="59" spans="1:22" ht="14.25" x14ac:dyDescent="0.2">
      <c r="A59" s="18"/>
      <c r="B59" s="18"/>
      <c r="C59" s="18" t="s">
        <v>531</v>
      </c>
      <c r="D59" s="19" t="s">
        <v>532</v>
      </c>
      <c r="E59" s="9">
        <f>Source!AQ36</f>
        <v>1.75</v>
      </c>
      <c r="F59" s="21"/>
      <c r="G59" s="20" t="str">
        <f>Source!DI36</f>
        <v/>
      </c>
      <c r="H59" s="9">
        <f>Source!AV36</f>
        <v>1</v>
      </c>
      <c r="I59" s="9"/>
      <c r="J59" s="21"/>
      <c r="K59" s="21">
        <f>Source!U36</f>
        <v>3.5</v>
      </c>
    </row>
    <row r="60" spans="1:22" ht="15" x14ac:dyDescent="0.25">
      <c r="A60" s="24"/>
      <c r="B60" s="24"/>
      <c r="C60" s="24"/>
      <c r="D60" s="24"/>
      <c r="E60" s="24"/>
      <c r="F60" s="24"/>
      <c r="G60" s="24"/>
      <c r="H60" s="24"/>
      <c r="I60" s="44">
        <f>J52+J53+J55+J56+J57+J58</f>
        <v>9234.7900000000009</v>
      </c>
      <c r="J60" s="44"/>
      <c r="K60" s="25">
        <f>IF(Source!I36&lt;&gt;0, ROUND(I60/Source!I36, 2), 0)</f>
        <v>4617.3999999999996</v>
      </c>
      <c r="P60" s="23">
        <f>I60</f>
        <v>9234.7900000000009</v>
      </c>
    </row>
    <row r="62" spans="1:22" ht="15" x14ac:dyDescent="0.25">
      <c r="A62" s="43" t="str">
        <f>CONCATENATE("Итого по подразделу: ",IF(Source!G39&lt;&gt;"Новый подраздел", Source!G39, ""))</f>
        <v>Итого по подразделу: 1.1 Водоснабжение В1,ТЗ</v>
      </c>
      <c r="B62" s="43"/>
      <c r="C62" s="43"/>
      <c r="D62" s="43"/>
      <c r="E62" s="43"/>
      <c r="F62" s="43"/>
      <c r="G62" s="43"/>
      <c r="H62" s="43"/>
      <c r="I62" s="41">
        <f>SUM(P36:P61)</f>
        <v>11321.02</v>
      </c>
      <c r="J62" s="42"/>
      <c r="K62" s="27"/>
    </row>
    <row r="63" spans="1:22" hidden="1" x14ac:dyDescent="0.2"/>
    <row r="64" spans="1:22" hidden="1" x14ac:dyDescent="0.2"/>
    <row r="65" spans="1:22" ht="16.5" hidden="1" x14ac:dyDescent="0.25">
      <c r="A65" s="45" t="str">
        <f>CONCATENATE("Подраздел: ",IF(Source!G69&lt;&gt;"Новый подраздел", Source!G69, ""))</f>
        <v>Подраздел: 1.2 Канализация К1</v>
      </c>
      <c r="B65" s="45"/>
      <c r="C65" s="45"/>
      <c r="D65" s="45"/>
      <c r="E65" s="45"/>
      <c r="F65" s="45"/>
      <c r="G65" s="45"/>
      <c r="H65" s="45"/>
      <c r="I65" s="45"/>
      <c r="J65" s="45"/>
      <c r="K65" s="45"/>
    </row>
    <row r="66" spans="1:22" hidden="1" x14ac:dyDescent="0.2"/>
    <row r="67" spans="1:22" ht="15" hidden="1" x14ac:dyDescent="0.25">
      <c r="A67" s="43" t="str">
        <f>CONCATENATE("Итого по подразделу: ",IF(Source!G78&lt;&gt;"Новый подраздел", Source!G78, ""))</f>
        <v>Итого по подразделу: 1.2 Канализация К1</v>
      </c>
      <c r="B67" s="43"/>
      <c r="C67" s="43"/>
      <c r="D67" s="43"/>
      <c r="E67" s="43"/>
      <c r="F67" s="43"/>
      <c r="G67" s="43"/>
      <c r="H67" s="43"/>
      <c r="I67" s="41">
        <f>SUM(P65:P66)</f>
        <v>0</v>
      </c>
      <c r="J67" s="42"/>
      <c r="K67" s="27"/>
    </row>
    <row r="68" spans="1:22" hidden="1" x14ac:dyDescent="0.2"/>
    <row r="70" spans="1:22" ht="16.5" x14ac:dyDescent="0.25">
      <c r="A70" s="45" t="str">
        <f>CONCATENATE("Подраздел: ",IF(Source!G108&lt;&gt;"Новый подраздел", Source!G108, ""))</f>
        <v>Подраздел: 1.2 Сантехприборы и оборудование</v>
      </c>
      <c r="B70" s="45"/>
      <c r="C70" s="45"/>
      <c r="D70" s="45"/>
      <c r="E70" s="45"/>
      <c r="F70" s="45"/>
      <c r="G70" s="45"/>
      <c r="H70" s="45"/>
      <c r="I70" s="45"/>
      <c r="J70" s="45"/>
      <c r="K70" s="45"/>
    </row>
    <row r="71" spans="1:22" ht="28.5" x14ac:dyDescent="0.2">
      <c r="A71" s="18">
        <v>4</v>
      </c>
      <c r="B71" s="18" t="str">
        <f>Source!F117</f>
        <v>1.16-3201-2-1/1</v>
      </c>
      <c r="C71" s="18" t="str">
        <f>Source!G117</f>
        <v>Укрепление расшатавшихся санитарно-технических приборов - умывальники</v>
      </c>
      <c r="D71" s="19" t="str">
        <f>Source!H117</f>
        <v>100 шт.</v>
      </c>
      <c r="E71" s="9">
        <f>Source!I117</f>
        <v>0.1</v>
      </c>
      <c r="F71" s="21"/>
      <c r="G71" s="20"/>
      <c r="H71" s="9"/>
      <c r="I71" s="9"/>
      <c r="J71" s="21"/>
      <c r="K71" s="21"/>
      <c r="Q71">
        <f>ROUND((Source!BZ117/100)*ROUND((Source!AF117*Source!AV117)*Source!I117, 2), 2)</f>
        <v>3705.48</v>
      </c>
      <c r="R71">
        <f>Source!X117</f>
        <v>3705.48</v>
      </c>
      <c r="S71">
        <f>ROUND((Source!CA117/100)*ROUND((Source!AF117*Source!AV117)*Source!I117, 2), 2)</f>
        <v>529.35</v>
      </c>
      <c r="T71">
        <f>Source!Y117</f>
        <v>529.35</v>
      </c>
      <c r="U71">
        <f>ROUND((175/100)*ROUND((Source!AE117*Source!AV117)*Source!I117, 2), 2)</f>
        <v>0.12</v>
      </c>
      <c r="V71">
        <f>ROUND((108/100)*ROUND(Source!CS117*Source!I117, 2), 2)</f>
        <v>0.08</v>
      </c>
    </row>
    <row r="72" spans="1:22" x14ac:dyDescent="0.2">
      <c r="C72" s="22" t="str">
        <f>"Объем: "&amp;Source!I117&amp;"=(10)/"&amp;"100"</f>
        <v>Объем: 0,1=(10)/100</v>
      </c>
    </row>
    <row r="73" spans="1:22" ht="14.25" x14ac:dyDescent="0.2">
      <c r="A73" s="18"/>
      <c r="B73" s="18"/>
      <c r="C73" s="18" t="s">
        <v>527</v>
      </c>
      <c r="D73" s="19"/>
      <c r="E73" s="9"/>
      <c r="F73" s="21">
        <f>Source!AO117</f>
        <v>52935.41</v>
      </c>
      <c r="G73" s="20" t="str">
        <f>Source!DG117</f>
        <v/>
      </c>
      <c r="H73" s="9">
        <f>Source!AV117</f>
        <v>1</v>
      </c>
      <c r="I73" s="9">
        <f>IF(Source!BA117&lt;&gt; 0, Source!BA117, 1)</f>
        <v>1</v>
      </c>
      <c r="J73" s="21">
        <f>Source!S117</f>
        <v>5293.54</v>
      </c>
      <c r="K73" s="21"/>
    </row>
    <row r="74" spans="1:22" ht="14.25" x14ac:dyDescent="0.2">
      <c r="A74" s="18"/>
      <c r="B74" s="18"/>
      <c r="C74" s="18" t="s">
        <v>533</v>
      </c>
      <c r="D74" s="19"/>
      <c r="E74" s="9"/>
      <c r="F74" s="21">
        <f>Source!AM117</f>
        <v>61.83</v>
      </c>
      <c r="G74" s="20" t="str">
        <f>Source!DE117</f>
        <v/>
      </c>
      <c r="H74" s="9">
        <f>Source!AV117</f>
        <v>1</v>
      </c>
      <c r="I74" s="9">
        <f>IF(Source!BB117&lt;&gt; 0, Source!BB117, 1)</f>
        <v>1</v>
      </c>
      <c r="J74" s="21">
        <f>Source!Q117</f>
        <v>6.18</v>
      </c>
      <c r="K74" s="21"/>
    </row>
    <row r="75" spans="1:22" ht="14.25" x14ac:dyDescent="0.2">
      <c r="A75" s="18"/>
      <c r="B75" s="18"/>
      <c r="C75" s="18" t="s">
        <v>534</v>
      </c>
      <c r="D75" s="19"/>
      <c r="E75" s="9"/>
      <c r="F75" s="21">
        <f>Source!AN117</f>
        <v>0.7</v>
      </c>
      <c r="G75" s="20" t="str">
        <f>Source!DF117</f>
        <v/>
      </c>
      <c r="H75" s="9">
        <f>Source!AV117</f>
        <v>1</v>
      </c>
      <c r="I75" s="9">
        <f>IF(Source!BS117&lt;&gt; 0, Source!BS117, 1)</f>
        <v>1</v>
      </c>
      <c r="J75" s="26">
        <f>Source!R117</f>
        <v>7.0000000000000007E-2</v>
      </c>
      <c r="K75" s="21"/>
    </row>
    <row r="76" spans="1:22" ht="14.25" x14ac:dyDescent="0.2">
      <c r="A76" s="18"/>
      <c r="B76" s="18"/>
      <c r="C76" s="18" t="s">
        <v>535</v>
      </c>
      <c r="D76" s="19"/>
      <c r="E76" s="9"/>
      <c r="F76" s="21">
        <f>Source!AL117</f>
        <v>776.55</v>
      </c>
      <c r="G76" s="20" t="str">
        <f>Source!DD117</f>
        <v/>
      </c>
      <c r="H76" s="9">
        <f>Source!AW117</f>
        <v>1</v>
      </c>
      <c r="I76" s="9">
        <f>IF(Source!BC117&lt;&gt; 0, Source!BC117, 1)</f>
        <v>1</v>
      </c>
      <c r="J76" s="21">
        <f>Source!P117</f>
        <v>77.66</v>
      </c>
      <c r="K76" s="21"/>
    </row>
    <row r="77" spans="1:22" ht="14.25" x14ac:dyDescent="0.2">
      <c r="A77" s="18"/>
      <c r="B77" s="18"/>
      <c r="C77" s="18" t="s">
        <v>528</v>
      </c>
      <c r="D77" s="19" t="s">
        <v>529</v>
      </c>
      <c r="E77" s="9">
        <f>Source!AT117</f>
        <v>70</v>
      </c>
      <c r="F77" s="21"/>
      <c r="G77" s="20"/>
      <c r="H77" s="9"/>
      <c r="I77" s="9"/>
      <c r="J77" s="21">
        <f>SUM(R71:R76)</f>
        <v>3705.48</v>
      </c>
      <c r="K77" s="21"/>
    </row>
    <row r="78" spans="1:22" ht="14.25" x14ac:dyDescent="0.2">
      <c r="A78" s="18"/>
      <c r="B78" s="18"/>
      <c r="C78" s="18" t="s">
        <v>530</v>
      </c>
      <c r="D78" s="19" t="s">
        <v>529</v>
      </c>
      <c r="E78" s="9">
        <f>Source!AU117</f>
        <v>10</v>
      </c>
      <c r="F78" s="21"/>
      <c r="G78" s="20"/>
      <c r="H78" s="9"/>
      <c r="I78" s="9"/>
      <c r="J78" s="21">
        <f>SUM(T71:T77)</f>
        <v>529.35</v>
      </c>
      <c r="K78" s="21"/>
    </row>
    <row r="79" spans="1:22" ht="14.25" x14ac:dyDescent="0.2">
      <c r="A79" s="18"/>
      <c r="B79" s="18"/>
      <c r="C79" s="18" t="s">
        <v>536</v>
      </c>
      <c r="D79" s="19" t="s">
        <v>529</v>
      </c>
      <c r="E79" s="9">
        <f>108</f>
        <v>108</v>
      </c>
      <c r="F79" s="21"/>
      <c r="G79" s="20"/>
      <c r="H79" s="9"/>
      <c r="I79" s="9"/>
      <c r="J79" s="21">
        <f>SUM(V71:V78)</f>
        <v>0.08</v>
      </c>
      <c r="K79" s="21"/>
    </row>
    <row r="80" spans="1:22" ht="14.25" x14ac:dyDescent="0.2">
      <c r="A80" s="18"/>
      <c r="B80" s="18"/>
      <c r="C80" s="18" t="s">
        <v>531</v>
      </c>
      <c r="D80" s="19" t="s">
        <v>532</v>
      </c>
      <c r="E80" s="9">
        <f>Source!AQ117</f>
        <v>104.44</v>
      </c>
      <c r="F80" s="21"/>
      <c r="G80" s="20" t="str">
        <f>Source!DI117</f>
        <v/>
      </c>
      <c r="H80" s="9">
        <f>Source!AV117</f>
        <v>1</v>
      </c>
      <c r="I80" s="9"/>
      <c r="J80" s="21"/>
      <c r="K80" s="21">
        <f>Source!U117</f>
        <v>10.444000000000001</v>
      </c>
    </row>
    <row r="81" spans="1:22" ht="15" x14ac:dyDescent="0.25">
      <c r="A81" s="24"/>
      <c r="B81" s="24"/>
      <c r="C81" s="24"/>
      <c r="D81" s="24"/>
      <c r="E81" s="24"/>
      <c r="F81" s="24"/>
      <c r="G81" s="24"/>
      <c r="H81" s="24"/>
      <c r="I81" s="44">
        <f>J73+J74+J76+J77+J78+J79</f>
        <v>9612.2900000000009</v>
      </c>
      <c r="J81" s="44"/>
      <c r="K81" s="25">
        <f>IF(Source!I117&lt;&gt;0, ROUND(I81/Source!I117, 2), 0)</f>
        <v>96122.9</v>
      </c>
      <c r="P81" s="23">
        <f>I81</f>
        <v>9612.2900000000009</v>
      </c>
    </row>
    <row r="82" spans="1:22" ht="42.75" x14ac:dyDescent="0.2">
      <c r="A82" s="18">
        <v>5</v>
      </c>
      <c r="B82" s="18" t="str">
        <f>Source!F118</f>
        <v>1.16-3201-2-2/1</v>
      </c>
      <c r="C82" s="18" t="str">
        <f>Source!G118</f>
        <v>Укрепление расшатавшихся санитарно-технических приборов - унитазы и биде</v>
      </c>
      <c r="D82" s="19" t="str">
        <f>Source!H118</f>
        <v>100 шт.</v>
      </c>
      <c r="E82" s="9">
        <f>Source!I118</f>
        <v>0.11</v>
      </c>
      <c r="F82" s="21"/>
      <c r="G82" s="20"/>
      <c r="H82" s="9"/>
      <c r="I82" s="9"/>
      <c r="J82" s="21"/>
      <c r="K82" s="21"/>
      <c r="Q82">
        <f>ROUND((Source!BZ118/100)*ROUND((Source!AF118*Source!AV118)*Source!I118, 2), 2)</f>
        <v>5929.44</v>
      </c>
      <c r="R82">
        <f>Source!X118</f>
        <v>5929.44</v>
      </c>
      <c r="S82">
        <f>ROUND((Source!CA118/100)*ROUND((Source!AF118*Source!AV118)*Source!I118, 2), 2)</f>
        <v>847.06</v>
      </c>
      <c r="T82">
        <f>Source!Y118</f>
        <v>847.06</v>
      </c>
      <c r="U82">
        <f>ROUND((175/100)*ROUND((Source!AE118*Source!AV118)*Source!I118, 2), 2)</f>
        <v>0.14000000000000001</v>
      </c>
      <c r="V82">
        <f>ROUND((108/100)*ROUND(Source!CS118*Source!I118, 2), 2)</f>
        <v>0.09</v>
      </c>
    </row>
    <row r="83" spans="1:22" x14ac:dyDescent="0.2">
      <c r="C83" s="22" t="str">
        <f>"Объем: "&amp;Source!I118&amp;"=11/"&amp;"100"</f>
        <v>Объем: 0,11=11/100</v>
      </c>
    </row>
    <row r="84" spans="1:22" ht="14.25" x14ac:dyDescent="0.2">
      <c r="A84" s="18"/>
      <c r="B84" s="18"/>
      <c r="C84" s="18" t="s">
        <v>527</v>
      </c>
      <c r="D84" s="19"/>
      <c r="E84" s="9"/>
      <c r="F84" s="21">
        <f>Source!AO118</f>
        <v>77005.72</v>
      </c>
      <c r="G84" s="20" t="str">
        <f>Source!DG118</f>
        <v/>
      </c>
      <c r="H84" s="9">
        <f>Source!AV118</f>
        <v>1</v>
      </c>
      <c r="I84" s="9">
        <f>IF(Source!BA118&lt;&gt; 0, Source!BA118, 1)</f>
        <v>1</v>
      </c>
      <c r="J84" s="21">
        <f>Source!S118</f>
        <v>8470.6299999999992</v>
      </c>
      <c r="K84" s="21"/>
    </row>
    <row r="85" spans="1:22" ht="14.25" x14ac:dyDescent="0.2">
      <c r="A85" s="18"/>
      <c r="B85" s="18"/>
      <c r="C85" s="18" t="s">
        <v>533</v>
      </c>
      <c r="D85" s="19"/>
      <c r="E85" s="9"/>
      <c r="F85" s="21">
        <f>Source!AM118</f>
        <v>61.83</v>
      </c>
      <c r="G85" s="20" t="str">
        <f>Source!DE118</f>
        <v/>
      </c>
      <c r="H85" s="9">
        <f>Source!AV118</f>
        <v>1</v>
      </c>
      <c r="I85" s="9">
        <f>IF(Source!BB118&lt;&gt; 0, Source!BB118, 1)</f>
        <v>1</v>
      </c>
      <c r="J85" s="21">
        <f>Source!Q118</f>
        <v>6.8</v>
      </c>
      <c r="K85" s="21"/>
    </row>
    <row r="86" spans="1:22" ht="14.25" x14ac:dyDescent="0.2">
      <c r="A86" s="18"/>
      <c r="B86" s="18"/>
      <c r="C86" s="18" t="s">
        <v>534</v>
      </c>
      <c r="D86" s="19"/>
      <c r="E86" s="9"/>
      <c r="F86" s="21">
        <f>Source!AN118</f>
        <v>0.7</v>
      </c>
      <c r="G86" s="20" t="str">
        <f>Source!DF118</f>
        <v/>
      </c>
      <c r="H86" s="9">
        <f>Source!AV118</f>
        <v>1</v>
      </c>
      <c r="I86" s="9">
        <f>IF(Source!BS118&lt;&gt; 0, Source!BS118, 1)</f>
        <v>1</v>
      </c>
      <c r="J86" s="26">
        <f>Source!R118</f>
        <v>0.08</v>
      </c>
      <c r="K86" s="21"/>
    </row>
    <row r="87" spans="1:22" ht="14.25" x14ac:dyDescent="0.2">
      <c r="A87" s="18"/>
      <c r="B87" s="18"/>
      <c r="C87" s="18" t="s">
        <v>535</v>
      </c>
      <c r="D87" s="19"/>
      <c r="E87" s="9"/>
      <c r="F87" s="21">
        <f>Source!AL118</f>
        <v>776.55</v>
      </c>
      <c r="G87" s="20" t="str">
        <f>Source!DD118</f>
        <v/>
      </c>
      <c r="H87" s="9">
        <f>Source!AW118</f>
        <v>1</v>
      </c>
      <c r="I87" s="9">
        <f>IF(Source!BC118&lt;&gt; 0, Source!BC118, 1)</f>
        <v>1</v>
      </c>
      <c r="J87" s="21">
        <f>Source!P118</f>
        <v>85.42</v>
      </c>
      <c r="K87" s="21"/>
    </row>
    <row r="88" spans="1:22" ht="14.25" x14ac:dyDescent="0.2">
      <c r="A88" s="18"/>
      <c r="B88" s="18"/>
      <c r="C88" s="18" t="s">
        <v>528</v>
      </c>
      <c r="D88" s="19" t="s">
        <v>529</v>
      </c>
      <c r="E88" s="9">
        <f>Source!AT118</f>
        <v>70</v>
      </c>
      <c r="F88" s="21"/>
      <c r="G88" s="20"/>
      <c r="H88" s="9"/>
      <c r="I88" s="9"/>
      <c r="J88" s="21">
        <f>SUM(R82:R87)</f>
        <v>5929.44</v>
      </c>
      <c r="K88" s="21"/>
    </row>
    <row r="89" spans="1:22" ht="14.25" x14ac:dyDescent="0.2">
      <c r="A89" s="18"/>
      <c r="B89" s="18"/>
      <c r="C89" s="18" t="s">
        <v>530</v>
      </c>
      <c r="D89" s="19" t="s">
        <v>529</v>
      </c>
      <c r="E89" s="9">
        <f>Source!AU118</f>
        <v>10</v>
      </c>
      <c r="F89" s="21"/>
      <c r="G89" s="20"/>
      <c r="H89" s="9"/>
      <c r="I89" s="9"/>
      <c r="J89" s="21">
        <f>SUM(T82:T88)</f>
        <v>847.06</v>
      </c>
      <c r="K89" s="21"/>
    </row>
    <row r="90" spans="1:22" ht="14.25" x14ac:dyDescent="0.2">
      <c r="A90" s="18"/>
      <c r="B90" s="18"/>
      <c r="C90" s="18" t="s">
        <v>536</v>
      </c>
      <c r="D90" s="19" t="s">
        <v>529</v>
      </c>
      <c r="E90" s="9">
        <f>108</f>
        <v>108</v>
      </c>
      <c r="F90" s="21"/>
      <c r="G90" s="20"/>
      <c r="H90" s="9"/>
      <c r="I90" s="9"/>
      <c r="J90" s="21">
        <f>SUM(V82:V89)</f>
        <v>0.09</v>
      </c>
      <c r="K90" s="21"/>
    </row>
    <row r="91" spans="1:22" ht="14.25" x14ac:dyDescent="0.2">
      <c r="A91" s="18"/>
      <c r="B91" s="18"/>
      <c r="C91" s="18" t="s">
        <v>531</v>
      </c>
      <c r="D91" s="19" t="s">
        <v>532</v>
      </c>
      <c r="E91" s="9">
        <f>Source!AQ118</f>
        <v>151.93</v>
      </c>
      <c r="F91" s="21"/>
      <c r="G91" s="20" t="str">
        <f>Source!DI118</f>
        <v/>
      </c>
      <c r="H91" s="9">
        <f>Source!AV118</f>
        <v>1</v>
      </c>
      <c r="I91" s="9"/>
      <c r="J91" s="21"/>
      <c r="K91" s="21">
        <f>Source!U118</f>
        <v>16.712300000000003</v>
      </c>
    </row>
    <row r="92" spans="1:22" ht="15" x14ac:dyDescent="0.25">
      <c r="A92" s="24"/>
      <c r="B92" s="24"/>
      <c r="C92" s="24"/>
      <c r="D92" s="24"/>
      <c r="E92" s="24"/>
      <c r="F92" s="24"/>
      <c r="G92" s="24"/>
      <c r="H92" s="24"/>
      <c r="I92" s="44">
        <f>J84+J85+J87+J88+J89+J90</f>
        <v>15339.439999999997</v>
      </c>
      <c r="J92" s="44"/>
      <c r="K92" s="25">
        <f>IF(Source!I118&lt;&gt;0, ROUND(I92/Source!I118, 2), 0)</f>
        <v>139449.45000000001</v>
      </c>
      <c r="P92" s="23">
        <f>I92</f>
        <v>15339.439999999997</v>
      </c>
    </row>
    <row r="93" spans="1:22" ht="185.25" x14ac:dyDescent="0.2">
      <c r="A93" s="18">
        <v>6</v>
      </c>
      <c r="B93" s="18" t="str">
        <f>Source!F119</f>
        <v>1.23-2103-41-1/1</v>
      </c>
      <c r="C93" s="18" t="str">
        <f>Source!G119</f>
        <v>Техническое обслуживание регулирующего клапана / Смеситель настенный для душа с гибким шлангом; Смеситель настольный с верхней камерой   смешения для умывальников с комплектом гибких подводок; Смеситель настольный с верхней камерой   смешения для моек с высоким изливом с комплектом гибких   подводок; Смеситель настольный с нижней камерой смешения для   умывальников с сенсорным термостатом бесконтактного типа</v>
      </c>
      <c r="D93" s="19" t="str">
        <f>Source!H119</f>
        <v>шт.</v>
      </c>
      <c r="E93" s="9">
        <f>Source!I119</f>
        <v>12</v>
      </c>
      <c r="F93" s="21"/>
      <c r="G93" s="20"/>
      <c r="H93" s="9"/>
      <c r="I93" s="9"/>
      <c r="J93" s="21"/>
      <c r="K93" s="21"/>
      <c r="Q93">
        <f>ROUND((Source!BZ119/100)*ROUND((Source!AF119*Source!AV119)*Source!I119, 2), 2)</f>
        <v>1747.2</v>
      </c>
      <c r="R93">
        <f>Source!X119</f>
        <v>1747.2</v>
      </c>
      <c r="S93">
        <f>ROUND((Source!CA119/100)*ROUND((Source!AF119*Source!AV119)*Source!I119, 2), 2)</f>
        <v>249.6</v>
      </c>
      <c r="T93">
        <f>Source!Y119</f>
        <v>249.6</v>
      </c>
      <c r="U93">
        <f>ROUND((175/100)*ROUND((Source!AE119*Source!AV119)*Source!I119, 2), 2)</f>
        <v>1040.97</v>
      </c>
      <c r="V93">
        <f>ROUND((108/100)*ROUND(Source!CS119*Source!I119, 2), 2)</f>
        <v>642.42999999999995</v>
      </c>
    </row>
    <row r="94" spans="1:22" x14ac:dyDescent="0.2">
      <c r="C94" s="22" t="str">
        <f>"Объем: "&amp;Source!I119&amp;"=1+"&amp;"8+"&amp;"1+"&amp;"2"</f>
        <v>Объем: 12=1+8+1+2</v>
      </c>
    </row>
    <row r="95" spans="1:22" ht="14.25" x14ac:dyDescent="0.2">
      <c r="A95" s="18"/>
      <c r="B95" s="18"/>
      <c r="C95" s="18" t="s">
        <v>527</v>
      </c>
      <c r="D95" s="19"/>
      <c r="E95" s="9"/>
      <c r="F95" s="21">
        <f>Source!AO119</f>
        <v>208</v>
      </c>
      <c r="G95" s="20" t="str">
        <f>Source!DG119</f>
        <v/>
      </c>
      <c r="H95" s="9">
        <f>Source!AV119</f>
        <v>1</v>
      </c>
      <c r="I95" s="9">
        <f>IF(Source!BA119&lt;&gt; 0, Source!BA119, 1)</f>
        <v>1</v>
      </c>
      <c r="J95" s="21">
        <f>Source!S119</f>
        <v>2496</v>
      </c>
      <c r="K95" s="21"/>
    </row>
    <row r="96" spans="1:22" ht="14.25" x14ac:dyDescent="0.2">
      <c r="A96" s="18"/>
      <c r="B96" s="18"/>
      <c r="C96" s="18" t="s">
        <v>533</v>
      </c>
      <c r="D96" s="19"/>
      <c r="E96" s="9"/>
      <c r="F96" s="21">
        <f>Source!AM119</f>
        <v>78.180000000000007</v>
      </c>
      <c r="G96" s="20" t="str">
        <f>Source!DE119</f>
        <v/>
      </c>
      <c r="H96" s="9">
        <f>Source!AV119</f>
        <v>1</v>
      </c>
      <c r="I96" s="9">
        <f>IF(Source!BB119&lt;&gt; 0, Source!BB119, 1)</f>
        <v>1</v>
      </c>
      <c r="J96" s="21">
        <f>Source!Q119</f>
        <v>938.16</v>
      </c>
      <c r="K96" s="21"/>
    </row>
    <row r="97" spans="1:22" ht="14.25" x14ac:dyDescent="0.2">
      <c r="A97" s="18"/>
      <c r="B97" s="18"/>
      <c r="C97" s="18" t="s">
        <v>534</v>
      </c>
      <c r="D97" s="19"/>
      <c r="E97" s="9"/>
      <c r="F97" s="21">
        <f>Source!AN119</f>
        <v>49.57</v>
      </c>
      <c r="G97" s="20" t="str">
        <f>Source!DF119</f>
        <v/>
      </c>
      <c r="H97" s="9">
        <f>Source!AV119</f>
        <v>1</v>
      </c>
      <c r="I97" s="9">
        <f>IF(Source!BS119&lt;&gt; 0, Source!BS119, 1)</f>
        <v>1</v>
      </c>
      <c r="J97" s="26">
        <f>Source!R119</f>
        <v>594.84</v>
      </c>
      <c r="K97" s="21"/>
    </row>
    <row r="98" spans="1:22" ht="14.25" x14ac:dyDescent="0.2">
      <c r="A98" s="18"/>
      <c r="B98" s="18"/>
      <c r="C98" s="18" t="s">
        <v>528</v>
      </c>
      <c r="D98" s="19" t="s">
        <v>529</v>
      </c>
      <c r="E98" s="9">
        <f>Source!AT119</f>
        <v>70</v>
      </c>
      <c r="F98" s="21"/>
      <c r="G98" s="20"/>
      <c r="H98" s="9"/>
      <c r="I98" s="9"/>
      <c r="J98" s="21">
        <f>SUM(R93:R97)</f>
        <v>1747.2</v>
      </c>
      <c r="K98" s="21"/>
    </row>
    <row r="99" spans="1:22" ht="14.25" x14ac:dyDescent="0.2">
      <c r="A99" s="18"/>
      <c r="B99" s="18"/>
      <c r="C99" s="18" t="s">
        <v>530</v>
      </c>
      <c r="D99" s="19" t="s">
        <v>529</v>
      </c>
      <c r="E99" s="9">
        <f>Source!AU119</f>
        <v>10</v>
      </c>
      <c r="F99" s="21"/>
      <c r="G99" s="20"/>
      <c r="H99" s="9"/>
      <c r="I99" s="9"/>
      <c r="J99" s="21">
        <f>SUM(T93:T98)</f>
        <v>249.6</v>
      </c>
      <c r="K99" s="21"/>
    </row>
    <row r="100" spans="1:22" ht="14.25" x14ac:dyDescent="0.2">
      <c r="A100" s="18"/>
      <c r="B100" s="18"/>
      <c r="C100" s="18" t="s">
        <v>536</v>
      </c>
      <c r="D100" s="19" t="s">
        <v>529</v>
      </c>
      <c r="E100" s="9">
        <f>108</f>
        <v>108</v>
      </c>
      <c r="F100" s="21"/>
      <c r="G100" s="20"/>
      <c r="H100" s="9"/>
      <c r="I100" s="9"/>
      <c r="J100" s="21">
        <f>SUM(V93:V99)</f>
        <v>642.42999999999995</v>
      </c>
      <c r="K100" s="21"/>
    </row>
    <row r="101" spans="1:22" ht="14.25" x14ac:dyDescent="0.2">
      <c r="A101" s="18"/>
      <c r="B101" s="18"/>
      <c r="C101" s="18" t="s">
        <v>531</v>
      </c>
      <c r="D101" s="19" t="s">
        <v>532</v>
      </c>
      <c r="E101" s="9">
        <f>Source!AQ119</f>
        <v>0.37</v>
      </c>
      <c r="F101" s="21"/>
      <c r="G101" s="20" t="str">
        <f>Source!DI119</f>
        <v/>
      </c>
      <c r="H101" s="9">
        <f>Source!AV119</f>
        <v>1</v>
      </c>
      <c r="I101" s="9"/>
      <c r="J101" s="21"/>
      <c r="K101" s="21">
        <f>Source!U119</f>
        <v>4.4399999999999995</v>
      </c>
    </row>
    <row r="102" spans="1:22" ht="15" x14ac:dyDescent="0.25">
      <c r="A102" s="24"/>
      <c r="B102" s="24"/>
      <c r="C102" s="24"/>
      <c r="D102" s="24"/>
      <c r="E102" s="24"/>
      <c r="F102" s="24"/>
      <c r="G102" s="24"/>
      <c r="H102" s="24"/>
      <c r="I102" s="44">
        <f>J95+J96+J98+J99+J100</f>
        <v>6073.39</v>
      </c>
      <c r="J102" s="44"/>
      <c r="K102" s="25">
        <f>IF(Source!I119&lt;&gt;0, ROUND(I102/Source!I119, 2), 0)</f>
        <v>506.12</v>
      </c>
      <c r="P102" s="23">
        <f>I102</f>
        <v>6073.39</v>
      </c>
    </row>
    <row r="103" spans="1:22" ht="14.25" x14ac:dyDescent="0.2">
      <c r="A103" s="18">
        <v>7</v>
      </c>
      <c r="B103" s="18" t="str">
        <f>Source!F120</f>
        <v>1.16-3201-1-1/1</v>
      </c>
      <c r="C103" s="18" t="str">
        <f>Source!G120</f>
        <v>Регулировка смывного бачка</v>
      </c>
      <c r="D103" s="19" t="str">
        <f>Source!H120</f>
        <v>100 приборов</v>
      </c>
      <c r="E103" s="9">
        <f>Source!I120</f>
        <v>0.11</v>
      </c>
      <c r="F103" s="21"/>
      <c r="G103" s="20"/>
      <c r="H103" s="9"/>
      <c r="I103" s="9"/>
      <c r="J103" s="21"/>
      <c r="K103" s="21"/>
      <c r="Q103">
        <f>ROUND((Source!BZ120/100)*ROUND((Source!AF120*Source!AV120)*Source!I120, 2), 2)</f>
        <v>1224</v>
      </c>
      <c r="R103">
        <f>Source!X120</f>
        <v>1224</v>
      </c>
      <c r="S103">
        <f>ROUND((Source!CA120/100)*ROUND((Source!AF120*Source!AV120)*Source!I120, 2), 2)</f>
        <v>174.86</v>
      </c>
      <c r="T103">
        <f>Source!Y120</f>
        <v>174.86</v>
      </c>
      <c r="U103">
        <f>ROUND((175/100)*ROUND((Source!AE120*Source!AV120)*Source!I120, 2), 2)</f>
        <v>0</v>
      </c>
      <c r="V103">
        <f>ROUND((108/100)*ROUND(Source!CS120*Source!I120, 2), 2)</f>
        <v>0</v>
      </c>
    </row>
    <row r="104" spans="1:22" x14ac:dyDescent="0.2">
      <c r="C104" s="22" t="str">
        <f>"Объем: "&amp;Source!I120&amp;"=11/"&amp;"100"</f>
        <v>Объем: 0,11=11/100</v>
      </c>
    </row>
    <row r="105" spans="1:22" ht="14.25" x14ac:dyDescent="0.2">
      <c r="A105" s="18"/>
      <c r="B105" s="18"/>
      <c r="C105" s="18" t="s">
        <v>527</v>
      </c>
      <c r="D105" s="19"/>
      <c r="E105" s="9"/>
      <c r="F105" s="21">
        <f>Source!AO120</f>
        <v>15896.11</v>
      </c>
      <c r="G105" s="20" t="str">
        <f>Source!DG120</f>
        <v/>
      </c>
      <c r="H105" s="9">
        <f>Source!AV120</f>
        <v>1</v>
      </c>
      <c r="I105" s="9">
        <f>IF(Source!BA120&lt;&gt; 0, Source!BA120, 1)</f>
        <v>1</v>
      </c>
      <c r="J105" s="21">
        <f>Source!S120</f>
        <v>1748.57</v>
      </c>
      <c r="K105" s="21"/>
    </row>
    <row r="106" spans="1:22" ht="14.25" x14ac:dyDescent="0.2">
      <c r="A106" s="18"/>
      <c r="B106" s="18"/>
      <c r="C106" s="18" t="s">
        <v>528</v>
      </c>
      <c r="D106" s="19" t="s">
        <v>529</v>
      </c>
      <c r="E106" s="9">
        <f>Source!AT120</f>
        <v>70</v>
      </c>
      <c r="F106" s="21"/>
      <c r="G106" s="20"/>
      <c r="H106" s="9"/>
      <c r="I106" s="9"/>
      <c r="J106" s="21">
        <f>SUM(R103:R105)</f>
        <v>1224</v>
      </c>
      <c r="K106" s="21"/>
    </row>
    <row r="107" spans="1:22" ht="14.25" x14ac:dyDescent="0.2">
      <c r="A107" s="18"/>
      <c r="B107" s="18"/>
      <c r="C107" s="18" t="s">
        <v>530</v>
      </c>
      <c r="D107" s="19" t="s">
        <v>529</v>
      </c>
      <c r="E107" s="9">
        <f>Source!AU120</f>
        <v>10</v>
      </c>
      <c r="F107" s="21"/>
      <c r="G107" s="20"/>
      <c r="H107" s="9"/>
      <c r="I107" s="9"/>
      <c r="J107" s="21">
        <f>SUM(T103:T106)</f>
        <v>174.86</v>
      </c>
      <c r="K107" s="21"/>
    </row>
    <row r="108" spans="1:22" ht="14.25" x14ac:dyDescent="0.2">
      <c r="A108" s="18"/>
      <c r="B108" s="18"/>
      <c r="C108" s="18" t="s">
        <v>531</v>
      </c>
      <c r="D108" s="19" t="s">
        <v>532</v>
      </c>
      <c r="E108" s="9">
        <f>Source!AQ120</f>
        <v>26.7</v>
      </c>
      <c r="F108" s="21"/>
      <c r="G108" s="20" t="str">
        <f>Source!DI120</f>
        <v/>
      </c>
      <c r="H108" s="9">
        <f>Source!AV120</f>
        <v>1</v>
      </c>
      <c r="I108" s="9"/>
      <c r="J108" s="21"/>
      <c r="K108" s="21">
        <f>Source!U120</f>
        <v>2.9369999999999998</v>
      </c>
    </row>
    <row r="109" spans="1:22" ht="15" x14ac:dyDescent="0.25">
      <c r="A109" s="24"/>
      <c r="B109" s="24"/>
      <c r="C109" s="24"/>
      <c r="D109" s="24"/>
      <c r="E109" s="24"/>
      <c r="F109" s="24"/>
      <c r="G109" s="24"/>
      <c r="H109" s="24"/>
      <c r="I109" s="44">
        <f>J105+J106+J107</f>
        <v>3147.43</v>
      </c>
      <c r="J109" s="44"/>
      <c r="K109" s="25">
        <f>IF(Source!I120&lt;&gt;0, ROUND(I109/Source!I120, 2), 0)</f>
        <v>28613</v>
      </c>
      <c r="P109" s="23">
        <f>I109</f>
        <v>3147.43</v>
      </c>
    </row>
    <row r="110" spans="1:22" ht="14.25" x14ac:dyDescent="0.2">
      <c r="A110" s="18">
        <v>8</v>
      </c>
      <c r="B110" s="18" t="str">
        <f>Source!F121</f>
        <v>1.16-2203-1-1/1</v>
      </c>
      <c r="C110" s="18" t="str">
        <f>Source!G121</f>
        <v>Прочистка сифонов</v>
      </c>
      <c r="D110" s="19" t="str">
        <f>Source!H121</f>
        <v>100 шт.</v>
      </c>
      <c r="E110" s="9">
        <f>Source!I121</f>
        <v>0.12</v>
      </c>
      <c r="F110" s="21"/>
      <c r="G110" s="20"/>
      <c r="H110" s="9"/>
      <c r="I110" s="9"/>
      <c r="J110" s="21"/>
      <c r="K110" s="21"/>
      <c r="Q110">
        <f>ROUND((Source!BZ121/100)*ROUND((Source!AF121*Source!AV121)*Source!I121, 2), 2)</f>
        <v>4771.8500000000004</v>
      </c>
      <c r="R110">
        <f>Source!X121</f>
        <v>4771.8500000000004</v>
      </c>
      <c r="S110">
        <f>ROUND((Source!CA121/100)*ROUND((Source!AF121*Source!AV121)*Source!I121, 2), 2)</f>
        <v>681.69</v>
      </c>
      <c r="T110">
        <f>Source!Y121</f>
        <v>681.69</v>
      </c>
      <c r="U110">
        <f>ROUND((175/100)*ROUND((Source!AE121*Source!AV121)*Source!I121, 2), 2)</f>
        <v>0</v>
      </c>
      <c r="V110">
        <f>ROUND((108/100)*ROUND(Source!CS121*Source!I121, 2), 2)</f>
        <v>0</v>
      </c>
    </row>
    <row r="111" spans="1:22" x14ac:dyDescent="0.2">
      <c r="C111" s="22" t="str">
        <f>"Объем: "&amp;Source!I121&amp;"=(10+"&amp;"1+"&amp;"1)/"&amp;"100"</f>
        <v>Объем: 0,12=(10+1+1)/100</v>
      </c>
    </row>
    <row r="112" spans="1:22" ht="14.25" x14ac:dyDescent="0.2">
      <c r="A112" s="18"/>
      <c r="B112" s="18"/>
      <c r="C112" s="18" t="s">
        <v>527</v>
      </c>
      <c r="D112" s="19"/>
      <c r="E112" s="9"/>
      <c r="F112" s="21">
        <f>Source!AO121</f>
        <v>14201.94</v>
      </c>
      <c r="G112" s="20" t="str">
        <f>Source!DG121</f>
        <v>)*4</v>
      </c>
      <c r="H112" s="9">
        <f>Source!AV121</f>
        <v>1</v>
      </c>
      <c r="I112" s="9">
        <f>IF(Source!BA121&lt;&gt; 0, Source!BA121, 1)</f>
        <v>1</v>
      </c>
      <c r="J112" s="21">
        <f>Source!S121</f>
        <v>6816.93</v>
      </c>
      <c r="K112" s="21"/>
    </row>
    <row r="113" spans="1:16" ht="14.25" x14ac:dyDescent="0.2">
      <c r="A113" s="18"/>
      <c r="B113" s="18"/>
      <c r="C113" s="18" t="s">
        <v>535</v>
      </c>
      <c r="D113" s="19"/>
      <c r="E113" s="9"/>
      <c r="F113" s="21">
        <f>Source!AL121</f>
        <v>243.57</v>
      </c>
      <c r="G113" s="20" t="str">
        <f>Source!DD121</f>
        <v>)*4</v>
      </c>
      <c r="H113" s="9">
        <f>Source!AW121</f>
        <v>1</v>
      </c>
      <c r="I113" s="9">
        <f>IF(Source!BC121&lt;&gt; 0, Source!BC121, 1)</f>
        <v>1</v>
      </c>
      <c r="J113" s="21">
        <f>Source!P121</f>
        <v>116.91</v>
      </c>
      <c r="K113" s="21"/>
    </row>
    <row r="114" spans="1:16" ht="14.25" x14ac:dyDescent="0.2">
      <c r="A114" s="18"/>
      <c r="B114" s="18"/>
      <c r="C114" s="18" t="s">
        <v>528</v>
      </c>
      <c r="D114" s="19" t="s">
        <v>529</v>
      </c>
      <c r="E114" s="9">
        <f>Source!AT121</f>
        <v>70</v>
      </c>
      <c r="F114" s="21"/>
      <c r="G114" s="20"/>
      <c r="H114" s="9"/>
      <c r="I114" s="9"/>
      <c r="J114" s="21">
        <f>SUM(R110:R113)</f>
        <v>4771.8500000000004</v>
      </c>
      <c r="K114" s="21"/>
    </row>
    <row r="115" spans="1:16" ht="14.25" x14ac:dyDescent="0.2">
      <c r="A115" s="18"/>
      <c r="B115" s="18"/>
      <c r="C115" s="18" t="s">
        <v>530</v>
      </c>
      <c r="D115" s="19" t="s">
        <v>529</v>
      </c>
      <c r="E115" s="9">
        <f>Source!AU121</f>
        <v>10</v>
      </c>
      <c r="F115" s="21"/>
      <c r="G115" s="20"/>
      <c r="H115" s="9"/>
      <c r="I115" s="9"/>
      <c r="J115" s="21">
        <f>SUM(T110:T114)</f>
        <v>681.69</v>
      </c>
      <c r="K115" s="21"/>
    </row>
    <row r="116" spans="1:16" ht="14.25" x14ac:dyDescent="0.2">
      <c r="A116" s="18"/>
      <c r="B116" s="18"/>
      <c r="C116" s="18" t="s">
        <v>531</v>
      </c>
      <c r="D116" s="19" t="s">
        <v>532</v>
      </c>
      <c r="E116" s="9">
        <f>Source!AQ121</f>
        <v>28.02</v>
      </c>
      <c r="F116" s="21"/>
      <c r="G116" s="20" t="str">
        <f>Source!DI121</f>
        <v>)*4</v>
      </c>
      <c r="H116" s="9">
        <f>Source!AV121</f>
        <v>1</v>
      </c>
      <c r="I116" s="9"/>
      <c r="J116" s="21"/>
      <c r="K116" s="21">
        <f>Source!U121</f>
        <v>13.449599999999998</v>
      </c>
    </row>
    <row r="117" spans="1:16" ht="15" x14ac:dyDescent="0.25">
      <c r="A117" s="24"/>
      <c r="B117" s="24"/>
      <c r="C117" s="24"/>
      <c r="D117" s="24"/>
      <c r="E117" s="24"/>
      <c r="F117" s="24"/>
      <c r="G117" s="24"/>
      <c r="H117" s="24"/>
      <c r="I117" s="44">
        <f>J112+J113+J114+J115</f>
        <v>12387.380000000001</v>
      </c>
      <c r="J117" s="44"/>
      <c r="K117" s="25">
        <f>IF(Source!I121&lt;&gt;0, ROUND(I117/Source!I121, 2), 0)</f>
        <v>103228.17</v>
      </c>
      <c r="P117" s="23">
        <f>I117</f>
        <v>12387.380000000001</v>
      </c>
    </row>
    <row r="119" spans="1:16" ht="15" x14ac:dyDescent="0.25">
      <c r="A119" s="43" t="str">
        <f>CONCATENATE("Итого по подразделу: ",IF(Source!G124&lt;&gt;"Новый подраздел", Source!G124, ""))</f>
        <v>Итого по подразделу: 1.2 Сантехприборы и оборудование</v>
      </c>
      <c r="B119" s="43"/>
      <c r="C119" s="43"/>
      <c r="D119" s="43"/>
      <c r="E119" s="43"/>
      <c r="F119" s="43"/>
      <c r="G119" s="43"/>
      <c r="H119" s="43"/>
      <c r="I119" s="41">
        <f>SUM(P70:P118)</f>
        <v>46559.929999999993</v>
      </c>
      <c r="J119" s="42"/>
      <c r="K119" s="27"/>
    </row>
    <row r="120" spans="1:16" hidden="1" x14ac:dyDescent="0.2"/>
    <row r="121" spans="1:16" hidden="1" x14ac:dyDescent="0.2"/>
    <row r="122" spans="1:16" ht="16.5" hidden="1" x14ac:dyDescent="0.25">
      <c r="A122" s="45" t="str">
        <f>CONCATENATE("Подраздел: ",IF(Source!G154&lt;&gt;"Новый подраздел", Source!G154, ""))</f>
        <v>Подраздел: 1.4 Внутренний водосток (ливневая канализация) К2</v>
      </c>
      <c r="B122" s="45"/>
      <c r="C122" s="45"/>
      <c r="D122" s="45"/>
      <c r="E122" s="45"/>
      <c r="F122" s="45"/>
      <c r="G122" s="45"/>
      <c r="H122" s="45"/>
      <c r="I122" s="45"/>
      <c r="J122" s="45"/>
      <c r="K122" s="45"/>
    </row>
    <row r="123" spans="1:16" hidden="1" x14ac:dyDescent="0.2"/>
    <row r="124" spans="1:16" ht="15" hidden="1" x14ac:dyDescent="0.25">
      <c r="A124" s="43" t="str">
        <f>CONCATENATE("Итого по подразделу: ",IF(Source!G161&lt;&gt;"Новый подраздел", Source!G161, ""))</f>
        <v>Итого по подразделу: 1.4 Внутренний водосток (ливневая канализация) К2</v>
      </c>
      <c r="B124" s="43"/>
      <c r="C124" s="43"/>
      <c r="D124" s="43"/>
      <c r="E124" s="43"/>
      <c r="F124" s="43"/>
      <c r="G124" s="43"/>
      <c r="H124" s="43"/>
      <c r="I124" s="41">
        <f>SUM(P122:P123)</f>
        <v>0</v>
      </c>
      <c r="J124" s="42"/>
      <c r="K124" s="27"/>
    </row>
    <row r="125" spans="1:16" hidden="1" x14ac:dyDescent="0.2"/>
    <row r="126" spans="1:16" hidden="1" x14ac:dyDescent="0.2"/>
    <row r="127" spans="1:16" ht="16.5" hidden="1" x14ac:dyDescent="0.25">
      <c r="A127" s="45" t="str">
        <f>CONCATENATE("Подраздел: ",IF(Source!G191&lt;&gt;"Новый подраздел", Source!G191, ""))</f>
        <v>Подраздел: 1.5 Дождеприемники</v>
      </c>
      <c r="B127" s="45"/>
      <c r="C127" s="45"/>
      <c r="D127" s="45"/>
      <c r="E127" s="45"/>
      <c r="F127" s="45"/>
      <c r="G127" s="45"/>
      <c r="H127" s="45"/>
      <c r="I127" s="45"/>
      <c r="J127" s="45"/>
      <c r="K127" s="45"/>
    </row>
    <row r="128" spans="1:16" hidden="1" x14ac:dyDescent="0.2"/>
    <row r="129" spans="1:11" ht="15" hidden="1" x14ac:dyDescent="0.25">
      <c r="A129" s="43" t="str">
        <f>CONCATENATE("Итого по подразделу: ",IF(Source!G197&lt;&gt;"Новый подраздел", Source!G197, ""))</f>
        <v>Итого по подразделу: 1.5 Дождеприемники</v>
      </c>
      <c r="B129" s="43"/>
      <c r="C129" s="43"/>
      <c r="D129" s="43"/>
      <c r="E129" s="43"/>
      <c r="F129" s="43"/>
      <c r="G129" s="43"/>
      <c r="H129" s="43"/>
      <c r="I129" s="41">
        <f>SUM(P127:P128)</f>
        <v>0</v>
      </c>
      <c r="J129" s="42"/>
      <c r="K129" s="27"/>
    </row>
    <row r="130" spans="1:11" hidden="1" x14ac:dyDescent="0.2"/>
    <row r="131" spans="1:11" hidden="1" x14ac:dyDescent="0.2"/>
    <row r="132" spans="1:11" ht="16.5" hidden="1" x14ac:dyDescent="0.25">
      <c r="A132" s="45" t="str">
        <f>CONCATENATE("Подраздел: ",IF(Source!G227&lt;&gt;"Новый подраздел", Source!G227, ""))</f>
        <v>Подраздел: 1.6 Система кольцевого дренажа</v>
      </c>
      <c r="B132" s="45"/>
      <c r="C132" s="45"/>
      <c r="D132" s="45"/>
      <c r="E132" s="45"/>
      <c r="F132" s="45"/>
      <c r="G132" s="45"/>
      <c r="H132" s="45"/>
      <c r="I132" s="45"/>
      <c r="J132" s="45"/>
      <c r="K132" s="45"/>
    </row>
    <row r="133" spans="1:11" hidden="1" x14ac:dyDescent="0.2"/>
    <row r="134" spans="1:11" ht="15" hidden="1" x14ac:dyDescent="0.25">
      <c r="A134" s="43" t="str">
        <f>CONCATENATE("Итого по подразделу: ",IF(Source!G233&lt;&gt;"Новый подраздел", Source!G233, ""))</f>
        <v>Итого по подразделу: 1.6 Система кольцевого дренажа</v>
      </c>
      <c r="B134" s="43"/>
      <c r="C134" s="43"/>
      <c r="D134" s="43"/>
      <c r="E134" s="43"/>
      <c r="F134" s="43"/>
      <c r="G134" s="43"/>
      <c r="H134" s="43"/>
      <c r="I134" s="41">
        <f>SUM(P132:P133)</f>
        <v>0</v>
      </c>
      <c r="J134" s="42"/>
      <c r="K134" s="27"/>
    </row>
    <row r="135" spans="1:11" hidden="1" x14ac:dyDescent="0.2"/>
    <row r="136" spans="1:11" hidden="1" x14ac:dyDescent="0.2"/>
    <row r="137" spans="1:11" ht="16.5" hidden="1" x14ac:dyDescent="0.25">
      <c r="A137" s="45" t="str">
        <f>CONCATENATE("Подраздел: ",IF(Source!G263&lt;&gt;"Новый подраздел", Source!G263, ""))</f>
        <v>Подраздел: 1.7 К2</v>
      </c>
      <c r="B137" s="45"/>
      <c r="C137" s="45"/>
      <c r="D137" s="45"/>
      <c r="E137" s="45"/>
      <c r="F137" s="45"/>
      <c r="G137" s="45"/>
      <c r="H137" s="45"/>
      <c r="I137" s="45"/>
      <c r="J137" s="45"/>
      <c r="K137" s="45"/>
    </row>
    <row r="138" spans="1:11" hidden="1" x14ac:dyDescent="0.2"/>
    <row r="139" spans="1:11" ht="15" hidden="1" x14ac:dyDescent="0.25">
      <c r="A139" s="43" t="str">
        <f>CONCATENATE("Итого по подразделу: ",IF(Source!G271&lt;&gt;"Новый подраздел", Source!G271, ""))</f>
        <v>Итого по подразделу: 1.7 К2</v>
      </c>
      <c r="B139" s="43"/>
      <c r="C139" s="43"/>
      <c r="D139" s="43"/>
      <c r="E139" s="43"/>
      <c r="F139" s="43"/>
      <c r="G139" s="43"/>
      <c r="H139" s="43"/>
      <c r="I139" s="41">
        <f>SUM(P137:P138)</f>
        <v>0</v>
      </c>
      <c r="J139" s="42"/>
      <c r="K139" s="27"/>
    </row>
    <row r="140" spans="1:11" hidden="1" x14ac:dyDescent="0.2"/>
    <row r="142" spans="1:11" ht="15" x14ac:dyDescent="0.25">
      <c r="A142" s="43" t="str">
        <f>CONCATENATE("Итого по разделу: ",IF(Source!G301&lt;&gt;"Новый раздел", Source!G301, ""))</f>
        <v>Итого по разделу: 1 Водоснабжение и водоотведение</v>
      </c>
      <c r="B142" s="43"/>
      <c r="C142" s="43"/>
      <c r="D142" s="43"/>
      <c r="E142" s="43"/>
      <c r="F142" s="43"/>
      <c r="G142" s="43"/>
      <c r="H142" s="43"/>
      <c r="I142" s="41">
        <f>SUM(P34:P141)</f>
        <v>57880.95</v>
      </c>
      <c r="J142" s="42"/>
      <c r="K142" s="27"/>
    </row>
    <row r="145" spans="1:22" ht="16.5" x14ac:dyDescent="0.25">
      <c r="A145" s="45" t="str">
        <f>CONCATENATE("Раздел: ",IF(Source!G331&lt;&gt;"Новый раздел", Source!G331, ""))</f>
        <v>Раздел: 2 Внутренние сети отопления</v>
      </c>
      <c r="B145" s="45"/>
      <c r="C145" s="45"/>
      <c r="D145" s="45"/>
      <c r="E145" s="45"/>
      <c r="F145" s="45"/>
      <c r="G145" s="45"/>
      <c r="H145" s="45"/>
      <c r="I145" s="45"/>
      <c r="J145" s="45"/>
      <c r="K145" s="45"/>
    </row>
    <row r="147" spans="1:22" ht="16.5" x14ac:dyDescent="0.25">
      <c r="A147" s="45" t="str">
        <f>CONCATENATE("Подраздел: ",IF(Source!G335&lt;&gt;"Новый подраздел", Source!G335, ""))</f>
        <v>Подраздел: 2.1 Отопление</v>
      </c>
      <c r="B147" s="45"/>
      <c r="C147" s="45"/>
      <c r="D147" s="45"/>
      <c r="E147" s="45"/>
      <c r="F147" s="45"/>
      <c r="G147" s="45"/>
      <c r="H147" s="45"/>
      <c r="I147" s="45"/>
      <c r="J147" s="45"/>
      <c r="K147" s="45"/>
    </row>
    <row r="148" spans="1:22" ht="57" x14ac:dyDescent="0.2">
      <c r="A148" s="18">
        <v>9</v>
      </c>
      <c r="B148" s="18" t="str">
        <f>Source!F339</f>
        <v>1.21-2303-50-1/1</v>
      </c>
      <c r="C148" s="18" t="str">
        <f>Source!G339</f>
        <v>Техническое обслуживание  конвектора электрического настенного крепления, с механическим термостатом, мощность до 2,0 кВт</v>
      </c>
      <c r="D148" s="19" t="str">
        <f>Source!H339</f>
        <v>шт.</v>
      </c>
      <c r="E148" s="9">
        <f>Source!I339</f>
        <v>26</v>
      </c>
      <c r="F148" s="21"/>
      <c r="G148" s="20"/>
      <c r="H148" s="9"/>
      <c r="I148" s="9"/>
      <c r="J148" s="21"/>
      <c r="K148" s="21"/>
      <c r="Q148">
        <f>ROUND((Source!BZ339/100)*ROUND((Source!AF339*Source!AV339)*Source!I339, 2), 2)</f>
        <v>1573.39</v>
      </c>
      <c r="R148">
        <f>Source!X339</f>
        <v>1573.39</v>
      </c>
      <c r="S148">
        <f>ROUND((Source!CA339/100)*ROUND((Source!AF339*Source!AV339)*Source!I339, 2), 2)</f>
        <v>224.77</v>
      </c>
      <c r="T148">
        <f>Source!Y339</f>
        <v>224.77</v>
      </c>
      <c r="U148">
        <f>ROUND((175/100)*ROUND((Source!AE339*Source!AV339)*Source!I339, 2), 2)</f>
        <v>0</v>
      </c>
      <c r="V148">
        <f>ROUND((108/100)*ROUND(Source!CS339*Source!I339, 2), 2)</f>
        <v>0</v>
      </c>
    </row>
    <row r="149" spans="1:22" x14ac:dyDescent="0.2">
      <c r="C149" s="22" t="str">
        <f>"Объем: "&amp;Source!I339&amp;"=5+"&amp;"17+"&amp;"4"</f>
        <v>Объем: 26=5+17+4</v>
      </c>
    </row>
    <row r="150" spans="1:22" ht="14.25" x14ac:dyDescent="0.2">
      <c r="A150" s="18"/>
      <c r="B150" s="18"/>
      <c r="C150" s="18" t="s">
        <v>527</v>
      </c>
      <c r="D150" s="19"/>
      <c r="E150" s="9"/>
      <c r="F150" s="21">
        <f>Source!AO339</f>
        <v>86.45</v>
      </c>
      <c r="G150" s="20" t="str">
        <f>Source!DG339</f>
        <v/>
      </c>
      <c r="H150" s="9">
        <f>Source!AV339</f>
        <v>1</v>
      </c>
      <c r="I150" s="9">
        <f>IF(Source!BA339&lt;&gt; 0, Source!BA339, 1)</f>
        <v>1</v>
      </c>
      <c r="J150" s="21">
        <f>Source!S339</f>
        <v>2247.6999999999998</v>
      </c>
      <c r="K150" s="21"/>
    </row>
    <row r="151" spans="1:22" ht="14.25" x14ac:dyDescent="0.2">
      <c r="A151" s="18"/>
      <c r="B151" s="18"/>
      <c r="C151" s="18" t="s">
        <v>533</v>
      </c>
      <c r="D151" s="19"/>
      <c r="E151" s="9"/>
      <c r="F151" s="21">
        <f>Source!AM339</f>
        <v>0.23</v>
      </c>
      <c r="G151" s="20" t="str">
        <f>Source!DE339</f>
        <v/>
      </c>
      <c r="H151" s="9">
        <f>Source!AV339</f>
        <v>1</v>
      </c>
      <c r="I151" s="9">
        <f>IF(Source!BB339&lt;&gt; 0, Source!BB339, 1)</f>
        <v>1</v>
      </c>
      <c r="J151" s="21">
        <f>Source!Q339</f>
        <v>5.98</v>
      </c>
      <c r="K151" s="21"/>
    </row>
    <row r="152" spans="1:22" ht="14.25" x14ac:dyDescent="0.2">
      <c r="A152" s="18"/>
      <c r="B152" s="18"/>
      <c r="C152" s="18" t="s">
        <v>535</v>
      </c>
      <c r="D152" s="19"/>
      <c r="E152" s="9"/>
      <c r="F152" s="21">
        <f>Source!AL339</f>
        <v>2.2000000000000002</v>
      </c>
      <c r="G152" s="20" t="str">
        <f>Source!DD339</f>
        <v/>
      </c>
      <c r="H152" s="9">
        <f>Source!AW339</f>
        <v>1</v>
      </c>
      <c r="I152" s="9">
        <f>IF(Source!BC339&lt;&gt; 0, Source!BC339, 1)</f>
        <v>1</v>
      </c>
      <c r="J152" s="21">
        <f>Source!P339</f>
        <v>57.2</v>
      </c>
      <c r="K152" s="21"/>
    </row>
    <row r="153" spans="1:22" ht="14.25" x14ac:dyDescent="0.2">
      <c r="A153" s="18"/>
      <c r="B153" s="18"/>
      <c r="C153" s="18" t="s">
        <v>528</v>
      </c>
      <c r="D153" s="19" t="s">
        <v>529</v>
      </c>
      <c r="E153" s="9">
        <f>Source!AT339</f>
        <v>70</v>
      </c>
      <c r="F153" s="21"/>
      <c r="G153" s="20"/>
      <c r="H153" s="9"/>
      <c r="I153" s="9"/>
      <c r="J153" s="21">
        <f>SUM(R148:R152)</f>
        <v>1573.39</v>
      </c>
      <c r="K153" s="21"/>
    </row>
    <row r="154" spans="1:22" ht="14.25" x14ac:dyDescent="0.2">
      <c r="A154" s="18"/>
      <c r="B154" s="18"/>
      <c r="C154" s="18" t="s">
        <v>530</v>
      </c>
      <c r="D154" s="19" t="s">
        <v>529</v>
      </c>
      <c r="E154" s="9">
        <f>Source!AU339</f>
        <v>10</v>
      </c>
      <c r="F154" s="21"/>
      <c r="G154" s="20"/>
      <c r="H154" s="9"/>
      <c r="I154" s="9"/>
      <c r="J154" s="21">
        <f>SUM(T148:T153)</f>
        <v>224.77</v>
      </c>
      <c r="K154" s="21"/>
    </row>
    <row r="155" spans="1:22" ht="14.25" x14ac:dyDescent="0.2">
      <c r="A155" s="18"/>
      <c r="B155" s="18"/>
      <c r="C155" s="18" t="s">
        <v>531</v>
      </c>
      <c r="D155" s="19" t="s">
        <v>532</v>
      </c>
      <c r="E155" s="9">
        <f>Source!AQ339</f>
        <v>0.14000000000000001</v>
      </c>
      <c r="F155" s="21"/>
      <c r="G155" s="20" t="str">
        <f>Source!DI339</f>
        <v/>
      </c>
      <c r="H155" s="9">
        <f>Source!AV339</f>
        <v>1</v>
      </c>
      <c r="I155" s="9"/>
      <c r="J155" s="21"/>
      <c r="K155" s="21">
        <f>Source!U339</f>
        <v>3.6400000000000006</v>
      </c>
    </row>
    <row r="156" spans="1:22" ht="15" x14ac:dyDescent="0.25">
      <c r="A156" s="24"/>
      <c r="B156" s="24"/>
      <c r="C156" s="24"/>
      <c r="D156" s="24"/>
      <c r="E156" s="24"/>
      <c r="F156" s="24"/>
      <c r="G156" s="24"/>
      <c r="H156" s="24"/>
      <c r="I156" s="44">
        <f>J150+J151+J152+J153+J154</f>
        <v>4109.04</v>
      </c>
      <c r="J156" s="44"/>
      <c r="K156" s="25">
        <f>IF(Source!I339&lt;&gt;0, ROUND(I156/Source!I339, 2), 0)</f>
        <v>158.04</v>
      </c>
      <c r="P156" s="23">
        <f>I156</f>
        <v>4109.04</v>
      </c>
    </row>
    <row r="158" spans="1:22" ht="15" x14ac:dyDescent="0.25">
      <c r="A158" s="43" t="str">
        <f>CONCATENATE("Итого по подразделу: ",IF(Source!G342&lt;&gt;"Новый подраздел", Source!G342, ""))</f>
        <v>Итого по подразделу: 2.1 Отопление</v>
      </c>
      <c r="B158" s="43"/>
      <c r="C158" s="43"/>
      <c r="D158" s="43"/>
      <c r="E158" s="43"/>
      <c r="F158" s="43"/>
      <c r="G158" s="43"/>
      <c r="H158" s="43"/>
      <c r="I158" s="41">
        <f>SUM(P147:P157)</f>
        <v>4109.04</v>
      </c>
      <c r="J158" s="42"/>
      <c r="K158" s="27"/>
    </row>
    <row r="161" spans="1:22" ht="15" x14ac:dyDescent="0.25">
      <c r="A161" s="43" t="str">
        <f>CONCATENATE("Итого по разделу: ",IF(Source!G372&lt;&gt;"Новый раздел", Source!G372, ""))</f>
        <v>Итого по разделу: 2 Внутренние сети отопления</v>
      </c>
      <c r="B161" s="43"/>
      <c r="C161" s="43"/>
      <c r="D161" s="43"/>
      <c r="E161" s="43"/>
      <c r="F161" s="43"/>
      <c r="G161" s="43"/>
      <c r="H161" s="43"/>
      <c r="I161" s="41">
        <f>SUM(P145:P160)</f>
        <v>4109.04</v>
      </c>
      <c r="J161" s="42"/>
      <c r="K161" s="27"/>
    </row>
    <row r="164" spans="1:22" ht="16.5" x14ac:dyDescent="0.25">
      <c r="A164" s="45" t="str">
        <f>CONCATENATE("Раздел: ",IF(Source!G402&lt;&gt;"Новый раздел", Source!G402, ""))</f>
        <v>Раздел: 3 Вентиляция и кондиционирование</v>
      </c>
      <c r="B164" s="45"/>
      <c r="C164" s="45"/>
      <c r="D164" s="45"/>
      <c r="E164" s="45"/>
      <c r="F164" s="45"/>
      <c r="G164" s="45"/>
      <c r="H164" s="45"/>
      <c r="I164" s="45"/>
      <c r="J164" s="45"/>
      <c r="K164" s="45"/>
    </row>
    <row r="166" spans="1:22" ht="16.5" x14ac:dyDescent="0.25">
      <c r="A166" s="45" t="str">
        <f>CONCATENATE("Подраздел: ",IF(Source!G406&lt;&gt;"Новый подраздел", Source!G406, ""))</f>
        <v>Подраздел: 3.1  Вентиляция</v>
      </c>
      <c r="B166" s="45"/>
      <c r="C166" s="45"/>
      <c r="D166" s="45"/>
      <c r="E166" s="45"/>
      <c r="F166" s="45"/>
      <c r="G166" s="45"/>
      <c r="H166" s="45"/>
      <c r="I166" s="45"/>
      <c r="J166" s="45"/>
      <c r="K166" s="45"/>
    </row>
    <row r="167" spans="1:22" ht="42.75" x14ac:dyDescent="0.2">
      <c r="A167" s="18">
        <v>10</v>
      </c>
      <c r="B167" s="18" t="str">
        <f>Source!F413</f>
        <v>1.18-2403-20-3/1</v>
      </c>
      <c r="C167" s="18" t="str">
        <f>Source!G413</f>
        <v>Техническое обслуживание вытяжных установок производительностью до 5000 м3/ч - ежеквартальное</v>
      </c>
      <c r="D167" s="19" t="str">
        <f>Source!H413</f>
        <v>установка</v>
      </c>
      <c r="E167" s="9">
        <f>Source!I413</f>
        <v>5</v>
      </c>
      <c r="F167" s="21"/>
      <c r="G167" s="20"/>
      <c r="H167" s="9"/>
      <c r="I167" s="9"/>
      <c r="J167" s="21"/>
      <c r="K167" s="21"/>
      <c r="Q167">
        <f>ROUND((Source!BZ413/100)*ROUND((Source!AF413*Source!AV413)*Source!I413, 2), 2)</f>
        <v>11055.17</v>
      </c>
      <c r="R167">
        <f>Source!X413</f>
        <v>11055.17</v>
      </c>
      <c r="S167">
        <f>ROUND((Source!CA413/100)*ROUND((Source!AF413*Source!AV413)*Source!I413, 2), 2)</f>
        <v>1579.31</v>
      </c>
      <c r="T167">
        <f>Source!Y413</f>
        <v>1579.31</v>
      </c>
      <c r="U167">
        <f>ROUND((175/100)*ROUND((Source!AE413*Source!AV413)*Source!I413, 2), 2)</f>
        <v>0</v>
      </c>
      <c r="V167">
        <f>ROUND((108/100)*ROUND(Source!CS413*Source!I413, 2), 2)</f>
        <v>0</v>
      </c>
    </row>
    <row r="168" spans="1:22" ht="14.25" x14ac:dyDescent="0.2">
      <c r="A168" s="18"/>
      <c r="B168" s="18"/>
      <c r="C168" s="18" t="s">
        <v>527</v>
      </c>
      <c r="D168" s="19"/>
      <c r="E168" s="9"/>
      <c r="F168" s="21">
        <f>Source!AO413</f>
        <v>1579.31</v>
      </c>
      <c r="G168" s="20" t="str">
        <f>Source!DG413</f>
        <v>)*2</v>
      </c>
      <c r="H168" s="9">
        <f>Source!AV413</f>
        <v>1</v>
      </c>
      <c r="I168" s="9">
        <f>IF(Source!BA413&lt;&gt; 0, Source!BA413, 1)</f>
        <v>1</v>
      </c>
      <c r="J168" s="21">
        <f>Source!S413</f>
        <v>15793.1</v>
      </c>
      <c r="K168" s="21"/>
    </row>
    <row r="169" spans="1:22" ht="14.25" x14ac:dyDescent="0.2">
      <c r="A169" s="18"/>
      <c r="B169" s="18"/>
      <c r="C169" s="18" t="s">
        <v>535</v>
      </c>
      <c r="D169" s="19"/>
      <c r="E169" s="9"/>
      <c r="F169" s="21">
        <f>Source!AL413</f>
        <v>0.03</v>
      </c>
      <c r="G169" s="20" t="str">
        <f>Source!DD413</f>
        <v>)*2</v>
      </c>
      <c r="H169" s="9">
        <f>Source!AW413</f>
        <v>1</v>
      </c>
      <c r="I169" s="9">
        <f>IF(Source!BC413&lt;&gt; 0, Source!BC413, 1)</f>
        <v>1</v>
      </c>
      <c r="J169" s="21">
        <f>Source!P413</f>
        <v>0.3</v>
      </c>
      <c r="K169" s="21"/>
    </row>
    <row r="170" spans="1:22" ht="14.25" x14ac:dyDescent="0.2">
      <c r="A170" s="18"/>
      <c r="B170" s="18"/>
      <c r="C170" s="18" t="s">
        <v>528</v>
      </c>
      <c r="D170" s="19" t="s">
        <v>529</v>
      </c>
      <c r="E170" s="9">
        <f>Source!AT413</f>
        <v>70</v>
      </c>
      <c r="F170" s="21"/>
      <c r="G170" s="20"/>
      <c r="H170" s="9"/>
      <c r="I170" s="9"/>
      <c r="J170" s="21">
        <f>SUM(R167:R169)</f>
        <v>11055.17</v>
      </c>
      <c r="K170" s="21"/>
    </row>
    <row r="171" spans="1:22" ht="14.25" x14ac:dyDescent="0.2">
      <c r="A171" s="18"/>
      <c r="B171" s="18"/>
      <c r="C171" s="18" t="s">
        <v>530</v>
      </c>
      <c r="D171" s="19" t="s">
        <v>529</v>
      </c>
      <c r="E171" s="9">
        <f>Source!AU413</f>
        <v>10</v>
      </c>
      <c r="F171" s="21"/>
      <c r="G171" s="20"/>
      <c r="H171" s="9"/>
      <c r="I171" s="9"/>
      <c r="J171" s="21">
        <f>SUM(T167:T170)</f>
        <v>1579.31</v>
      </c>
      <c r="K171" s="21"/>
    </row>
    <row r="172" spans="1:22" ht="14.25" x14ac:dyDescent="0.2">
      <c r="A172" s="18"/>
      <c r="B172" s="18"/>
      <c r="C172" s="18" t="s">
        <v>531</v>
      </c>
      <c r="D172" s="19" t="s">
        <v>532</v>
      </c>
      <c r="E172" s="9">
        <f>Source!AQ413</f>
        <v>2.38</v>
      </c>
      <c r="F172" s="21"/>
      <c r="G172" s="20" t="str">
        <f>Source!DI413</f>
        <v>)*2</v>
      </c>
      <c r="H172" s="9">
        <f>Source!AV413</f>
        <v>1</v>
      </c>
      <c r="I172" s="9"/>
      <c r="J172" s="21"/>
      <c r="K172" s="21">
        <f>Source!U413</f>
        <v>23.799999999999997</v>
      </c>
    </row>
    <row r="173" spans="1:22" ht="15" x14ac:dyDescent="0.25">
      <c r="A173" s="24"/>
      <c r="B173" s="24"/>
      <c r="C173" s="24"/>
      <c r="D173" s="24"/>
      <c r="E173" s="24"/>
      <c r="F173" s="24"/>
      <c r="G173" s="24"/>
      <c r="H173" s="24"/>
      <c r="I173" s="44">
        <f>J168+J169+J170+J171</f>
        <v>28427.88</v>
      </c>
      <c r="J173" s="44"/>
      <c r="K173" s="25">
        <f>IF(Source!I413&lt;&gt;0, ROUND(I173/Source!I413, 2), 0)</f>
        <v>5685.58</v>
      </c>
      <c r="P173" s="23">
        <f>I173</f>
        <v>28427.88</v>
      </c>
    </row>
    <row r="174" spans="1:22" ht="42.75" x14ac:dyDescent="0.2">
      <c r="A174" s="18">
        <v>11</v>
      </c>
      <c r="B174" s="18" t="str">
        <f>Source!F416</f>
        <v>1.18-2403-20-3/1</v>
      </c>
      <c r="C174" s="18" t="str">
        <f>Source!G416</f>
        <v>Техническое обслуживание вытяжных установок производительностью до 5000 м3/ч - ежеквартальное</v>
      </c>
      <c r="D174" s="19" t="str">
        <f>Source!H416</f>
        <v>установка</v>
      </c>
      <c r="E174" s="9">
        <f>Source!I416</f>
        <v>2</v>
      </c>
      <c r="F174" s="21"/>
      <c r="G174" s="20"/>
      <c r="H174" s="9"/>
      <c r="I174" s="9"/>
      <c r="J174" s="21"/>
      <c r="K174" s="21"/>
      <c r="Q174">
        <f>ROUND((Source!BZ416/100)*ROUND((Source!AF416*Source!AV416)*Source!I416, 2), 2)</f>
        <v>4422.07</v>
      </c>
      <c r="R174">
        <f>Source!X416</f>
        <v>4422.07</v>
      </c>
      <c r="S174">
        <f>ROUND((Source!CA416/100)*ROUND((Source!AF416*Source!AV416)*Source!I416, 2), 2)</f>
        <v>631.72</v>
      </c>
      <c r="T174">
        <f>Source!Y416</f>
        <v>631.72</v>
      </c>
      <c r="U174">
        <f>ROUND((175/100)*ROUND((Source!AE416*Source!AV416)*Source!I416, 2), 2)</f>
        <v>0</v>
      </c>
      <c r="V174">
        <f>ROUND((108/100)*ROUND(Source!CS416*Source!I416, 2), 2)</f>
        <v>0</v>
      </c>
    </row>
    <row r="175" spans="1:22" ht="14.25" x14ac:dyDescent="0.2">
      <c r="A175" s="18"/>
      <c r="B175" s="18"/>
      <c r="C175" s="18" t="s">
        <v>527</v>
      </c>
      <c r="D175" s="19"/>
      <c r="E175" s="9"/>
      <c r="F175" s="21">
        <f>Source!AO416</f>
        <v>1579.31</v>
      </c>
      <c r="G175" s="20" t="str">
        <f>Source!DG416</f>
        <v>)*2</v>
      </c>
      <c r="H175" s="9">
        <f>Source!AV416</f>
        <v>1</v>
      </c>
      <c r="I175" s="9">
        <f>IF(Source!BA416&lt;&gt; 0, Source!BA416, 1)</f>
        <v>1</v>
      </c>
      <c r="J175" s="21">
        <f>Source!S416</f>
        <v>6317.24</v>
      </c>
      <c r="K175" s="21"/>
    </row>
    <row r="176" spans="1:22" ht="14.25" x14ac:dyDescent="0.2">
      <c r="A176" s="18"/>
      <c r="B176" s="18"/>
      <c r="C176" s="18" t="s">
        <v>535</v>
      </c>
      <c r="D176" s="19"/>
      <c r="E176" s="9"/>
      <c r="F176" s="21">
        <f>Source!AL416</f>
        <v>0.03</v>
      </c>
      <c r="G176" s="20" t="str">
        <f>Source!DD416</f>
        <v>)*2</v>
      </c>
      <c r="H176" s="9">
        <f>Source!AW416</f>
        <v>1</v>
      </c>
      <c r="I176" s="9">
        <f>IF(Source!BC416&lt;&gt; 0, Source!BC416, 1)</f>
        <v>1</v>
      </c>
      <c r="J176" s="21">
        <f>Source!P416</f>
        <v>0.12</v>
      </c>
      <c r="K176" s="21"/>
    </row>
    <row r="177" spans="1:22" ht="14.25" x14ac:dyDescent="0.2">
      <c r="A177" s="18"/>
      <c r="B177" s="18"/>
      <c r="C177" s="18" t="s">
        <v>528</v>
      </c>
      <c r="D177" s="19" t="s">
        <v>529</v>
      </c>
      <c r="E177" s="9">
        <f>Source!AT416</f>
        <v>70</v>
      </c>
      <c r="F177" s="21"/>
      <c r="G177" s="20"/>
      <c r="H177" s="9"/>
      <c r="I177" s="9"/>
      <c r="J177" s="21">
        <f>SUM(R174:R176)</f>
        <v>4422.07</v>
      </c>
      <c r="K177" s="21"/>
    </row>
    <row r="178" spans="1:22" ht="14.25" x14ac:dyDescent="0.2">
      <c r="A178" s="18"/>
      <c r="B178" s="18"/>
      <c r="C178" s="18" t="s">
        <v>530</v>
      </c>
      <c r="D178" s="19" t="s">
        <v>529</v>
      </c>
      <c r="E178" s="9">
        <f>Source!AU416</f>
        <v>10</v>
      </c>
      <c r="F178" s="21"/>
      <c r="G178" s="20"/>
      <c r="H178" s="9"/>
      <c r="I178" s="9"/>
      <c r="J178" s="21">
        <f>SUM(T174:T177)</f>
        <v>631.72</v>
      </c>
      <c r="K178" s="21"/>
    </row>
    <row r="179" spans="1:22" ht="14.25" x14ac:dyDescent="0.2">
      <c r="A179" s="18"/>
      <c r="B179" s="18"/>
      <c r="C179" s="18" t="s">
        <v>531</v>
      </c>
      <c r="D179" s="19" t="s">
        <v>532</v>
      </c>
      <c r="E179" s="9">
        <f>Source!AQ416</f>
        <v>2.38</v>
      </c>
      <c r="F179" s="21"/>
      <c r="G179" s="20" t="str">
        <f>Source!DI416</f>
        <v>)*2</v>
      </c>
      <c r="H179" s="9">
        <f>Source!AV416</f>
        <v>1</v>
      </c>
      <c r="I179" s="9"/>
      <c r="J179" s="21"/>
      <c r="K179" s="21">
        <f>Source!U416</f>
        <v>9.52</v>
      </c>
    </row>
    <row r="180" spans="1:22" ht="15" x14ac:dyDescent="0.25">
      <c r="A180" s="24"/>
      <c r="B180" s="24"/>
      <c r="C180" s="24"/>
      <c r="D180" s="24"/>
      <c r="E180" s="24"/>
      <c r="F180" s="24"/>
      <c r="G180" s="24"/>
      <c r="H180" s="24"/>
      <c r="I180" s="44">
        <f>J175+J176+J177+J178</f>
        <v>11371.15</v>
      </c>
      <c r="J180" s="44"/>
      <c r="K180" s="25">
        <f>IF(Source!I416&lt;&gt;0, ROUND(I180/Source!I416, 2), 0)</f>
        <v>5685.58</v>
      </c>
      <c r="P180" s="23">
        <f>I180</f>
        <v>11371.15</v>
      </c>
    </row>
    <row r="181" spans="1:22" ht="57" x14ac:dyDescent="0.2">
      <c r="A181" s="18">
        <v>12</v>
      </c>
      <c r="B181" s="18" t="str">
        <f>Source!F419</f>
        <v>1.23-2103-41-1/1</v>
      </c>
      <c r="C181" s="18" t="str">
        <f>Source!G419</f>
        <v>Техническое обслуживание регулирующего клапана / Заслонки с ручным управлением круглого сечения ( DN315)</v>
      </c>
      <c r="D181" s="19" t="str">
        <f>Source!H419</f>
        <v>шт.</v>
      </c>
      <c r="E181" s="9">
        <f>Source!I419</f>
        <v>16</v>
      </c>
      <c r="F181" s="21"/>
      <c r="G181" s="20"/>
      <c r="H181" s="9"/>
      <c r="I181" s="9"/>
      <c r="J181" s="21"/>
      <c r="K181" s="21"/>
      <c r="Q181">
        <f>ROUND((Source!BZ419/100)*ROUND((Source!AF419*Source!AV419)*Source!I419, 2), 2)</f>
        <v>2329.6</v>
      </c>
      <c r="R181">
        <f>Source!X419</f>
        <v>2329.6</v>
      </c>
      <c r="S181">
        <f>ROUND((Source!CA419/100)*ROUND((Source!AF419*Source!AV419)*Source!I419, 2), 2)</f>
        <v>332.8</v>
      </c>
      <c r="T181">
        <f>Source!Y419</f>
        <v>332.8</v>
      </c>
      <c r="U181">
        <f>ROUND((175/100)*ROUND((Source!AE419*Source!AV419)*Source!I419, 2), 2)</f>
        <v>1387.96</v>
      </c>
      <c r="V181">
        <f>ROUND((108/100)*ROUND(Source!CS419*Source!I419, 2), 2)</f>
        <v>856.57</v>
      </c>
    </row>
    <row r="182" spans="1:22" ht="14.25" x14ac:dyDescent="0.2">
      <c r="A182" s="18"/>
      <c r="B182" s="18"/>
      <c r="C182" s="18" t="s">
        <v>527</v>
      </c>
      <c r="D182" s="19"/>
      <c r="E182" s="9"/>
      <c r="F182" s="21">
        <f>Source!AO419</f>
        <v>208</v>
      </c>
      <c r="G182" s="20" t="str">
        <f>Source!DG419</f>
        <v/>
      </c>
      <c r="H182" s="9">
        <f>Source!AV419</f>
        <v>1</v>
      </c>
      <c r="I182" s="9">
        <f>IF(Source!BA419&lt;&gt; 0, Source!BA419, 1)</f>
        <v>1</v>
      </c>
      <c r="J182" s="21">
        <f>Source!S419</f>
        <v>3328</v>
      </c>
      <c r="K182" s="21"/>
    </row>
    <row r="183" spans="1:22" ht="14.25" x14ac:dyDescent="0.2">
      <c r="A183" s="18"/>
      <c r="B183" s="18"/>
      <c r="C183" s="18" t="s">
        <v>533</v>
      </c>
      <c r="D183" s="19"/>
      <c r="E183" s="9"/>
      <c r="F183" s="21">
        <f>Source!AM419</f>
        <v>78.180000000000007</v>
      </c>
      <c r="G183" s="20" t="str">
        <f>Source!DE419</f>
        <v/>
      </c>
      <c r="H183" s="9">
        <f>Source!AV419</f>
        <v>1</v>
      </c>
      <c r="I183" s="9">
        <f>IF(Source!BB419&lt;&gt; 0, Source!BB419, 1)</f>
        <v>1</v>
      </c>
      <c r="J183" s="21">
        <f>Source!Q419</f>
        <v>1250.8800000000001</v>
      </c>
      <c r="K183" s="21"/>
    </row>
    <row r="184" spans="1:22" ht="14.25" x14ac:dyDescent="0.2">
      <c r="A184" s="18"/>
      <c r="B184" s="18"/>
      <c r="C184" s="18" t="s">
        <v>534</v>
      </c>
      <c r="D184" s="19"/>
      <c r="E184" s="9"/>
      <c r="F184" s="21">
        <f>Source!AN419</f>
        <v>49.57</v>
      </c>
      <c r="G184" s="20" t="str">
        <f>Source!DF419</f>
        <v/>
      </c>
      <c r="H184" s="9">
        <f>Source!AV419</f>
        <v>1</v>
      </c>
      <c r="I184" s="9">
        <f>IF(Source!BS419&lt;&gt; 0, Source!BS419, 1)</f>
        <v>1</v>
      </c>
      <c r="J184" s="26">
        <f>Source!R419</f>
        <v>793.12</v>
      </c>
      <c r="K184" s="21"/>
    </row>
    <row r="185" spans="1:22" ht="14.25" x14ac:dyDescent="0.2">
      <c r="A185" s="18"/>
      <c r="B185" s="18"/>
      <c r="C185" s="18" t="s">
        <v>528</v>
      </c>
      <c r="D185" s="19" t="s">
        <v>529</v>
      </c>
      <c r="E185" s="9">
        <f>Source!AT419</f>
        <v>70</v>
      </c>
      <c r="F185" s="21"/>
      <c r="G185" s="20"/>
      <c r="H185" s="9"/>
      <c r="I185" s="9"/>
      <c r="J185" s="21">
        <f>SUM(R181:R184)</f>
        <v>2329.6</v>
      </c>
      <c r="K185" s="21"/>
    </row>
    <row r="186" spans="1:22" ht="14.25" x14ac:dyDescent="0.2">
      <c r="A186" s="18"/>
      <c r="B186" s="18"/>
      <c r="C186" s="18" t="s">
        <v>530</v>
      </c>
      <c r="D186" s="19" t="s">
        <v>529</v>
      </c>
      <c r="E186" s="9">
        <f>Source!AU419</f>
        <v>10</v>
      </c>
      <c r="F186" s="21"/>
      <c r="G186" s="20"/>
      <c r="H186" s="9"/>
      <c r="I186" s="9"/>
      <c r="J186" s="21">
        <f>SUM(T181:T185)</f>
        <v>332.8</v>
      </c>
      <c r="K186" s="21"/>
    </row>
    <row r="187" spans="1:22" ht="14.25" x14ac:dyDescent="0.2">
      <c r="A187" s="18"/>
      <c r="B187" s="18"/>
      <c r="C187" s="18" t="s">
        <v>536</v>
      </c>
      <c r="D187" s="19" t="s">
        <v>529</v>
      </c>
      <c r="E187" s="9">
        <f>108</f>
        <v>108</v>
      </c>
      <c r="F187" s="21"/>
      <c r="G187" s="20"/>
      <c r="H187" s="9"/>
      <c r="I187" s="9"/>
      <c r="J187" s="21">
        <f>SUM(V181:V186)</f>
        <v>856.57</v>
      </c>
      <c r="K187" s="21"/>
    </row>
    <row r="188" spans="1:22" ht="14.25" x14ac:dyDescent="0.2">
      <c r="A188" s="18"/>
      <c r="B188" s="18"/>
      <c r="C188" s="18" t="s">
        <v>531</v>
      </c>
      <c r="D188" s="19" t="s">
        <v>532</v>
      </c>
      <c r="E188" s="9">
        <f>Source!AQ419</f>
        <v>0.37</v>
      </c>
      <c r="F188" s="21"/>
      <c r="G188" s="20" t="str">
        <f>Source!DI419</f>
        <v/>
      </c>
      <c r="H188" s="9">
        <f>Source!AV419</f>
        <v>1</v>
      </c>
      <c r="I188" s="9"/>
      <c r="J188" s="21"/>
      <c r="K188" s="21">
        <f>Source!U419</f>
        <v>5.92</v>
      </c>
    </row>
    <row r="189" spans="1:22" ht="15" x14ac:dyDescent="0.25">
      <c r="A189" s="24"/>
      <c r="B189" s="24"/>
      <c r="C189" s="24"/>
      <c r="D189" s="24"/>
      <c r="E189" s="24"/>
      <c r="F189" s="24"/>
      <c r="G189" s="24"/>
      <c r="H189" s="24"/>
      <c r="I189" s="44">
        <f>J182+J183+J185+J186+J187</f>
        <v>8097.8499999999995</v>
      </c>
      <c r="J189" s="44"/>
      <c r="K189" s="25">
        <f>IF(Source!I419&lt;&gt;0, ROUND(I189/Source!I419, 2), 0)</f>
        <v>506.12</v>
      </c>
      <c r="P189" s="23">
        <f>I189</f>
        <v>8097.8499999999995</v>
      </c>
    </row>
    <row r="190" spans="1:22" ht="57" x14ac:dyDescent="0.2">
      <c r="A190" s="18">
        <v>13</v>
      </c>
      <c r="B190" s="18" t="str">
        <f>Source!F421</f>
        <v>1.18-2203-3-6/1</v>
      </c>
      <c r="C190" s="18" t="str">
        <f>Source!G421</f>
        <v>Техническое обслуживание клапанов воздушных регулирующих с ручным приводом диаметром/периметром до 560/1600 мм</v>
      </c>
      <c r="D190" s="19" t="str">
        <f>Source!H421</f>
        <v>шт.</v>
      </c>
      <c r="E190" s="9">
        <f>Source!I421</f>
        <v>2</v>
      </c>
      <c r="F190" s="21"/>
      <c r="G190" s="20"/>
      <c r="H190" s="9"/>
      <c r="I190" s="9"/>
      <c r="J190" s="21"/>
      <c r="K190" s="21"/>
      <c r="Q190">
        <f>ROUND((Source!BZ421/100)*ROUND((Source!AF421*Source!AV421)*Source!I421, 2), 2)</f>
        <v>207.48</v>
      </c>
      <c r="R190">
        <f>Source!X421</f>
        <v>207.48</v>
      </c>
      <c r="S190">
        <f>ROUND((Source!CA421/100)*ROUND((Source!AF421*Source!AV421)*Source!I421, 2), 2)</f>
        <v>29.64</v>
      </c>
      <c r="T190">
        <f>Source!Y421</f>
        <v>29.64</v>
      </c>
      <c r="U190">
        <f>ROUND((175/100)*ROUND((Source!AE421*Source!AV421)*Source!I421, 2), 2)</f>
        <v>86.77</v>
      </c>
      <c r="V190">
        <f>ROUND((108/100)*ROUND(Source!CS421*Source!I421, 2), 2)</f>
        <v>53.55</v>
      </c>
    </row>
    <row r="191" spans="1:22" ht="14.25" x14ac:dyDescent="0.2">
      <c r="A191" s="18"/>
      <c r="B191" s="18"/>
      <c r="C191" s="18" t="s">
        <v>527</v>
      </c>
      <c r="D191" s="19"/>
      <c r="E191" s="9"/>
      <c r="F191" s="21">
        <f>Source!AO421</f>
        <v>148.19999999999999</v>
      </c>
      <c r="G191" s="20" t="str">
        <f>Source!DG421</f>
        <v/>
      </c>
      <c r="H191" s="9">
        <f>Source!AV421</f>
        <v>1</v>
      </c>
      <c r="I191" s="9">
        <f>IF(Source!BA421&lt;&gt; 0, Source!BA421, 1)</f>
        <v>1</v>
      </c>
      <c r="J191" s="21">
        <f>Source!S421</f>
        <v>296.39999999999998</v>
      </c>
      <c r="K191" s="21"/>
    </row>
    <row r="192" spans="1:22" ht="14.25" x14ac:dyDescent="0.2">
      <c r="A192" s="18"/>
      <c r="B192" s="18"/>
      <c r="C192" s="18" t="s">
        <v>533</v>
      </c>
      <c r="D192" s="19"/>
      <c r="E192" s="9"/>
      <c r="F192" s="21">
        <f>Source!AM421</f>
        <v>39.090000000000003</v>
      </c>
      <c r="G192" s="20" t="str">
        <f>Source!DE421</f>
        <v/>
      </c>
      <c r="H192" s="9">
        <f>Source!AV421</f>
        <v>1</v>
      </c>
      <c r="I192" s="9">
        <f>IF(Source!BB421&lt;&gt; 0, Source!BB421, 1)</f>
        <v>1</v>
      </c>
      <c r="J192" s="21">
        <f>Source!Q421</f>
        <v>78.180000000000007</v>
      </c>
      <c r="K192" s="21"/>
    </row>
    <row r="193" spans="1:16" ht="14.25" x14ac:dyDescent="0.2">
      <c r="A193" s="18"/>
      <c r="B193" s="18"/>
      <c r="C193" s="18" t="s">
        <v>534</v>
      </c>
      <c r="D193" s="19"/>
      <c r="E193" s="9"/>
      <c r="F193" s="21">
        <f>Source!AN421</f>
        <v>24.79</v>
      </c>
      <c r="G193" s="20" t="str">
        <f>Source!DF421</f>
        <v/>
      </c>
      <c r="H193" s="9">
        <f>Source!AV421</f>
        <v>1</v>
      </c>
      <c r="I193" s="9">
        <f>IF(Source!BS421&lt;&gt; 0, Source!BS421, 1)</f>
        <v>1</v>
      </c>
      <c r="J193" s="26">
        <f>Source!R421</f>
        <v>49.58</v>
      </c>
      <c r="K193" s="21"/>
    </row>
    <row r="194" spans="1:16" ht="14.25" x14ac:dyDescent="0.2">
      <c r="A194" s="18"/>
      <c r="B194" s="18"/>
      <c r="C194" s="18" t="s">
        <v>535</v>
      </c>
      <c r="D194" s="19"/>
      <c r="E194" s="9"/>
      <c r="F194" s="21">
        <f>Source!AL421</f>
        <v>0.47</v>
      </c>
      <c r="G194" s="20" t="str">
        <f>Source!DD421</f>
        <v/>
      </c>
      <c r="H194" s="9">
        <f>Source!AW421</f>
        <v>1</v>
      </c>
      <c r="I194" s="9">
        <f>IF(Source!BC421&lt;&gt; 0, Source!BC421, 1)</f>
        <v>1</v>
      </c>
      <c r="J194" s="21">
        <f>Source!P421</f>
        <v>0.94</v>
      </c>
      <c r="K194" s="21"/>
    </row>
    <row r="195" spans="1:16" ht="14.25" x14ac:dyDescent="0.2">
      <c r="A195" s="18"/>
      <c r="B195" s="18"/>
      <c r="C195" s="18" t="s">
        <v>528</v>
      </c>
      <c r="D195" s="19" t="s">
        <v>529</v>
      </c>
      <c r="E195" s="9">
        <f>Source!AT421</f>
        <v>70</v>
      </c>
      <c r="F195" s="21"/>
      <c r="G195" s="20"/>
      <c r="H195" s="9"/>
      <c r="I195" s="9"/>
      <c r="J195" s="21">
        <f>SUM(R190:R194)</f>
        <v>207.48</v>
      </c>
      <c r="K195" s="21"/>
    </row>
    <row r="196" spans="1:16" ht="14.25" x14ac:dyDescent="0.2">
      <c r="A196" s="18"/>
      <c r="B196" s="18"/>
      <c r="C196" s="18" t="s">
        <v>530</v>
      </c>
      <c r="D196" s="19" t="s">
        <v>529</v>
      </c>
      <c r="E196" s="9">
        <f>Source!AU421</f>
        <v>10</v>
      </c>
      <c r="F196" s="21"/>
      <c r="G196" s="20"/>
      <c r="H196" s="9"/>
      <c r="I196" s="9"/>
      <c r="J196" s="21">
        <f>SUM(T190:T195)</f>
        <v>29.64</v>
      </c>
      <c r="K196" s="21"/>
    </row>
    <row r="197" spans="1:16" ht="14.25" x14ac:dyDescent="0.2">
      <c r="A197" s="18"/>
      <c r="B197" s="18"/>
      <c r="C197" s="18" t="s">
        <v>536</v>
      </c>
      <c r="D197" s="19" t="s">
        <v>529</v>
      </c>
      <c r="E197" s="9">
        <f>108</f>
        <v>108</v>
      </c>
      <c r="F197" s="21"/>
      <c r="G197" s="20"/>
      <c r="H197" s="9"/>
      <c r="I197" s="9"/>
      <c r="J197" s="21">
        <f>SUM(V190:V196)</f>
        <v>53.55</v>
      </c>
      <c r="K197" s="21"/>
    </row>
    <row r="198" spans="1:16" ht="14.25" x14ac:dyDescent="0.2">
      <c r="A198" s="18"/>
      <c r="B198" s="18"/>
      <c r="C198" s="18" t="s">
        <v>531</v>
      </c>
      <c r="D198" s="19" t="s">
        <v>532</v>
      </c>
      <c r="E198" s="9">
        <f>Source!AQ421</f>
        <v>0.24</v>
      </c>
      <c r="F198" s="21"/>
      <c r="G198" s="20" t="str">
        <f>Source!DI421</f>
        <v/>
      </c>
      <c r="H198" s="9">
        <f>Source!AV421</f>
        <v>1</v>
      </c>
      <c r="I198" s="9"/>
      <c r="J198" s="21"/>
      <c r="K198" s="21">
        <f>Source!U421</f>
        <v>0.48</v>
      </c>
    </row>
    <row r="199" spans="1:16" ht="15" x14ac:dyDescent="0.25">
      <c r="A199" s="24"/>
      <c r="B199" s="24"/>
      <c r="C199" s="24"/>
      <c r="D199" s="24"/>
      <c r="E199" s="24"/>
      <c r="F199" s="24"/>
      <c r="G199" s="24"/>
      <c r="H199" s="24"/>
      <c r="I199" s="44">
        <f>J191+J192+J194+J195+J196+J197</f>
        <v>666.18999999999994</v>
      </c>
      <c r="J199" s="44"/>
      <c r="K199" s="25">
        <f>IF(Source!I421&lt;&gt;0, ROUND(I199/Source!I421, 2), 0)</f>
        <v>333.1</v>
      </c>
      <c r="P199" s="23">
        <f>I199</f>
        <v>666.18999999999994</v>
      </c>
    </row>
    <row r="201" spans="1:16" ht="15" x14ac:dyDescent="0.25">
      <c r="A201" s="43" t="str">
        <f>CONCATENATE("Итого по подразделу: ",IF(Source!G424&lt;&gt;"Новый подраздел", Source!G424, ""))</f>
        <v>Итого по подразделу: 3.1  Вентиляция</v>
      </c>
      <c r="B201" s="43"/>
      <c r="C201" s="43"/>
      <c r="D201" s="43"/>
      <c r="E201" s="43"/>
      <c r="F201" s="43"/>
      <c r="G201" s="43"/>
      <c r="H201" s="43"/>
      <c r="I201" s="41">
        <f>SUM(P166:P200)</f>
        <v>48563.07</v>
      </c>
      <c r="J201" s="42"/>
      <c r="K201" s="27"/>
    </row>
    <row r="204" spans="1:16" ht="15" x14ac:dyDescent="0.25">
      <c r="A204" s="43" t="str">
        <f>CONCATENATE("Итого по разделу: ",IF(Source!G454&lt;&gt;"Новый раздел", Source!G454, ""))</f>
        <v>Итого по разделу: 3 Вентиляция и кондиционирование</v>
      </c>
      <c r="B204" s="43"/>
      <c r="C204" s="43"/>
      <c r="D204" s="43"/>
      <c r="E204" s="43"/>
      <c r="F204" s="43"/>
      <c r="G204" s="43"/>
      <c r="H204" s="43"/>
      <c r="I204" s="41">
        <f>SUM(P164:P203)</f>
        <v>48563.07</v>
      </c>
      <c r="J204" s="42"/>
      <c r="K204" s="27"/>
    </row>
    <row r="207" spans="1:16" ht="16.5" x14ac:dyDescent="0.25">
      <c r="A207" s="45" t="str">
        <f>CONCATENATE("Раздел: ",IF(Source!G484&lt;&gt;"Новый раздел", Source!G484, ""))</f>
        <v>Раздел: 4. Электроснабжение и электроосвещение</v>
      </c>
      <c r="B207" s="45"/>
      <c r="C207" s="45"/>
      <c r="D207" s="45"/>
      <c r="E207" s="45"/>
      <c r="F207" s="45"/>
      <c r="G207" s="45"/>
      <c r="H207" s="45"/>
      <c r="I207" s="45"/>
      <c r="J207" s="45"/>
      <c r="K207" s="45"/>
    </row>
    <row r="209" spans="1:22" ht="16.5" x14ac:dyDescent="0.25">
      <c r="A209" s="45" t="str">
        <f>CONCATENATE("Подраздел: ",IF(Source!G488&lt;&gt;"Новый подраздел", Source!G488, ""))</f>
        <v>Подраздел: 4.1 Оборудование</v>
      </c>
      <c r="B209" s="45"/>
      <c r="C209" s="45"/>
      <c r="D209" s="45"/>
      <c r="E209" s="45"/>
      <c r="F209" s="45"/>
      <c r="G209" s="45"/>
      <c r="H209" s="45"/>
      <c r="I209" s="45"/>
      <c r="J209" s="45"/>
      <c r="K209" s="45"/>
    </row>
    <row r="210" spans="1:22" ht="85.5" x14ac:dyDescent="0.2">
      <c r="A210" s="18">
        <v>14</v>
      </c>
      <c r="B210" s="18" t="str">
        <f>Source!F496</f>
        <v>1.21-2203-37-1/1</v>
      </c>
      <c r="C210" s="18" t="str">
        <f>Source!G496</f>
        <v>Техническое обслуживание трехфазного многотарифного счетчика электроэнергии типа Меркурий 230 трансформаторного включения в распределительном устройстве - полугодовое</v>
      </c>
      <c r="D210" s="19" t="str">
        <f>Source!H496</f>
        <v>шт.</v>
      </c>
      <c r="E210" s="9">
        <f>Source!I496</f>
        <v>1</v>
      </c>
      <c r="F210" s="21"/>
      <c r="G210" s="20"/>
      <c r="H210" s="9"/>
      <c r="I210" s="9"/>
      <c r="J210" s="21"/>
      <c r="K210" s="21"/>
      <c r="Q210">
        <f>ROUND((Source!BZ496/100)*ROUND((Source!AF496*Source!AV496)*Source!I496, 2), 2)</f>
        <v>236.12</v>
      </c>
      <c r="R210">
        <f>Source!X496</f>
        <v>236.12</v>
      </c>
      <c r="S210">
        <f>ROUND((Source!CA496/100)*ROUND((Source!AF496*Source!AV496)*Source!I496, 2), 2)</f>
        <v>33.729999999999997</v>
      </c>
      <c r="T210">
        <f>Source!Y496</f>
        <v>33.729999999999997</v>
      </c>
      <c r="U210">
        <f>ROUND((175/100)*ROUND((Source!AE496*Source!AV496)*Source!I496, 2), 2)</f>
        <v>0</v>
      </c>
      <c r="V210">
        <f>ROUND((108/100)*ROUND(Source!CS496*Source!I496, 2), 2)</f>
        <v>0</v>
      </c>
    </row>
    <row r="211" spans="1:22" ht="14.25" x14ac:dyDescent="0.2">
      <c r="A211" s="18"/>
      <c r="B211" s="18"/>
      <c r="C211" s="18" t="s">
        <v>527</v>
      </c>
      <c r="D211" s="19"/>
      <c r="E211" s="9"/>
      <c r="F211" s="21">
        <f>Source!AO496</f>
        <v>337.31</v>
      </c>
      <c r="G211" s="20" t="str">
        <f>Source!DG496</f>
        <v/>
      </c>
      <c r="H211" s="9">
        <f>Source!AV496</f>
        <v>1</v>
      </c>
      <c r="I211" s="9">
        <f>IF(Source!BA496&lt;&gt; 0, Source!BA496, 1)</f>
        <v>1</v>
      </c>
      <c r="J211" s="21">
        <f>Source!S496</f>
        <v>337.31</v>
      </c>
      <c r="K211" s="21"/>
    </row>
    <row r="212" spans="1:22" ht="14.25" x14ac:dyDescent="0.2">
      <c r="A212" s="18"/>
      <c r="B212" s="18"/>
      <c r="C212" s="18" t="s">
        <v>535</v>
      </c>
      <c r="D212" s="19"/>
      <c r="E212" s="9"/>
      <c r="F212" s="21">
        <f>Source!AL496</f>
        <v>1.57</v>
      </c>
      <c r="G212" s="20" t="str">
        <f>Source!DD496</f>
        <v/>
      </c>
      <c r="H212" s="9">
        <f>Source!AW496</f>
        <v>1</v>
      </c>
      <c r="I212" s="9">
        <f>IF(Source!BC496&lt;&gt; 0, Source!BC496, 1)</f>
        <v>1</v>
      </c>
      <c r="J212" s="21">
        <f>Source!P496</f>
        <v>1.57</v>
      </c>
      <c r="K212" s="21"/>
    </row>
    <row r="213" spans="1:22" ht="14.25" x14ac:dyDescent="0.2">
      <c r="A213" s="18"/>
      <c r="B213" s="18"/>
      <c r="C213" s="18" t="s">
        <v>528</v>
      </c>
      <c r="D213" s="19" t="s">
        <v>529</v>
      </c>
      <c r="E213" s="9">
        <f>Source!AT496</f>
        <v>70</v>
      </c>
      <c r="F213" s="21"/>
      <c r="G213" s="20"/>
      <c r="H213" s="9"/>
      <c r="I213" s="9"/>
      <c r="J213" s="21">
        <f>SUM(R210:R212)</f>
        <v>236.12</v>
      </c>
      <c r="K213" s="21"/>
    </row>
    <row r="214" spans="1:22" ht="14.25" x14ac:dyDescent="0.2">
      <c r="A214" s="18"/>
      <c r="B214" s="18"/>
      <c r="C214" s="18" t="s">
        <v>530</v>
      </c>
      <c r="D214" s="19" t="s">
        <v>529</v>
      </c>
      <c r="E214" s="9">
        <f>Source!AU496</f>
        <v>10</v>
      </c>
      <c r="F214" s="21"/>
      <c r="G214" s="20"/>
      <c r="H214" s="9"/>
      <c r="I214" s="9"/>
      <c r="J214" s="21">
        <f>SUM(T210:T213)</f>
        <v>33.729999999999997</v>
      </c>
      <c r="K214" s="21"/>
    </row>
    <row r="215" spans="1:22" ht="14.25" x14ac:dyDescent="0.2">
      <c r="A215" s="18"/>
      <c r="B215" s="18"/>
      <c r="C215" s="18" t="s">
        <v>531</v>
      </c>
      <c r="D215" s="19" t="s">
        <v>532</v>
      </c>
      <c r="E215" s="9">
        <f>Source!AQ496</f>
        <v>0.6</v>
      </c>
      <c r="F215" s="21"/>
      <c r="G215" s="20" t="str">
        <f>Source!DI496</f>
        <v/>
      </c>
      <c r="H215" s="9">
        <f>Source!AV496</f>
        <v>1</v>
      </c>
      <c r="I215" s="9"/>
      <c r="J215" s="21"/>
      <c r="K215" s="21">
        <f>Source!U496</f>
        <v>0.6</v>
      </c>
    </row>
    <row r="216" spans="1:22" ht="15" x14ac:dyDescent="0.25">
      <c r="A216" s="24"/>
      <c r="B216" s="24"/>
      <c r="C216" s="24"/>
      <c r="D216" s="24"/>
      <c r="E216" s="24"/>
      <c r="F216" s="24"/>
      <c r="G216" s="24"/>
      <c r="H216" s="24"/>
      <c r="I216" s="44">
        <f>J211+J212+J213+J214</f>
        <v>608.73</v>
      </c>
      <c r="J216" s="44"/>
      <c r="K216" s="25">
        <f>IF(Source!I496&lt;&gt;0, ROUND(I216/Source!I496, 2), 0)</f>
        <v>608.73</v>
      </c>
      <c r="P216" s="23">
        <f>I216</f>
        <v>608.73</v>
      </c>
    </row>
    <row r="217" spans="1:22" ht="57" x14ac:dyDescent="0.2">
      <c r="A217" s="18">
        <v>15</v>
      </c>
      <c r="B217" s="18" t="str">
        <f>Source!F497</f>
        <v>1.21-2303-3-1/1</v>
      </c>
      <c r="C217" s="18" t="str">
        <f>Source!G497</f>
        <v>Техническое обслуживание выключателей автоматических трехполюсных установочных, номинальный ток до 200 А,</v>
      </c>
      <c r="D217" s="19" t="str">
        <f>Source!H497</f>
        <v>шт.</v>
      </c>
      <c r="E217" s="9">
        <f>Source!I497</f>
        <v>11</v>
      </c>
      <c r="F217" s="21"/>
      <c r="G217" s="20"/>
      <c r="H217" s="9"/>
      <c r="I217" s="9"/>
      <c r="J217" s="21"/>
      <c r="K217" s="21"/>
      <c r="Q217">
        <f>ROUND((Source!BZ497/100)*ROUND((Source!AF497*Source!AV497)*Source!I497, 2), 2)</f>
        <v>7131.97</v>
      </c>
      <c r="R217">
        <f>Source!X497</f>
        <v>7131.97</v>
      </c>
      <c r="S217">
        <f>ROUND((Source!CA497/100)*ROUND((Source!AF497*Source!AV497)*Source!I497, 2), 2)</f>
        <v>1018.85</v>
      </c>
      <c r="T217">
        <f>Source!Y497</f>
        <v>1018.85</v>
      </c>
      <c r="U217">
        <f>ROUND((175/100)*ROUND((Source!AE497*Source!AV497)*Source!I497, 2), 2)</f>
        <v>0</v>
      </c>
      <c r="V217">
        <f>ROUND((108/100)*ROUND(Source!CS497*Source!I497, 2), 2)</f>
        <v>0</v>
      </c>
    </row>
    <row r="218" spans="1:22" x14ac:dyDescent="0.2">
      <c r="C218" s="22" t="str">
        <f>"Объем: "&amp;Source!I497&amp;"=1+"&amp;"3+"&amp;"2+"&amp;"5"</f>
        <v>Объем: 11=1+3+2+5</v>
      </c>
    </row>
    <row r="219" spans="1:22" ht="14.25" x14ac:dyDescent="0.2">
      <c r="A219" s="18"/>
      <c r="B219" s="18"/>
      <c r="C219" s="18" t="s">
        <v>527</v>
      </c>
      <c r="D219" s="19"/>
      <c r="E219" s="9"/>
      <c r="F219" s="21">
        <f>Source!AO497</f>
        <v>926.23</v>
      </c>
      <c r="G219" s="20" t="str">
        <f>Source!DG497</f>
        <v/>
      </c>
      <c r="H219" s="9">
        <f>Source!AV497</f>
        <v>1</v>
      </c>
      <c r="I219" s="9">
        <f>IF(Source!BA497&lt;&gt; 0, Source!BA497, 1)</f>
        <v>1</v>
      </c>
      <c r="J219" s="21">
        <f>Source!S497</f>
        <v>10188.530000000001</v>
      </c>
      <c r="K219" s="21"/>
    </row>
    <row r="220" spans="1:22" ht="14.25" x14ac:dyDescent="0.2">
      <c r="A220" s="18"/>
      <c r="B220" s="18"/>
      <c r="C220" s="18" t="s">
        <v>535</v>
      </c>
      <c r="D220" s="19"/>
      <c r="E220" s="9"/>
      <c r="F220" s="21">
        <f>Source!AL497</f>
        <v>12.39</v>
      </c>
      <c r="G220" s="20" t="str">
        <f>Source!DD497</f>
        <v/>
      </c>
      <c r="H220" s="9">
        <f>Source!AW497</f>
        <v>1</v>
      </c>
      <c r="I220" s="9">
        <f>IF(Source!BC497&lt;&gt; 0, Source!BC497, 1)</f>
        <v>1</v>
      </c>
      <c r="J220" s="21">
        <f>Source!P497</f>
        <v>136.29</v>
      </c>
      <c r="K220" s="21"/>
    </row>
    <row r="221" spans="1:22" ht="14.25" x14ac:dyDescent="0.2">
      <c r="A221" s="18"/>
      <c r="B221" s="18"/>
      <c r="C221" s="18" t="s">
        <v>528</v>
      </c>
      <c r="D221" s="19" t="s">
        <v>529</v>
      </c>
      <c r="E221" s="9">
        <f>Source!AT497</f>
        <v>70</v>
      </c>
      <c r="F221" s="21"/>
      <c r="G221" s="20"/>
      <c r="H221" s="9"/>
      <c r="I221" s="9"/>
      <c r="J221" s="21">
        <f>SUM(R217:R220)</f>
        <v>7131.97</v>
      </c>
      <c r="K221" s="21"/>
    </row>
    <row r="222" spans="1:22" ht="14.25" x14ac:dyDescent="0.2">
      <c r="A222" s="18"/>
      <c r="B222" s="18"/>
      <c r="C222" s="18" t="s">
        <v>530</v>
      </c>
      <c r="D222" s="19" t="s">
        <v>529</v>
      </c>
      <c r="E222" s="9">
        <f>Source!AU497</f>
        <v>10</v>
      </c>
      <c r="F222" s="21"/>
      <c r="G222" s="20"/>
      <c r="H222" s="9"/>
      <c r="I222" s="9"/>
      <c r="J222" s="21">
        <f>SUM(T217:T221)</f>
        <v>1018.85</v>
      </c>
      <c r="K222" s="21"/>
    </row>
    <row r="223" spans="1:22" ht="14.25" x14ac:dyDescent="0.2">
      <c r="A223" s="18"/>
      <c r="B223" s="18"/>
      <c r="C223" s="18" t="s">
        <v>531</v>
      </c>
      <c r="D223" s="19" t="s">
        <v>532</v>
      </c>
      <c r="E223" s="9">
        <f>Source!AQ497</f>
        <v>1.5</v>
      </c>
      <c r="F223" s="21"/>
      <c r="G223" s="20" t="str">
        <f>Source!DI497</f>
        <v/>
      </c>
      <c r="H223" s="9">
        <f>Source!AV497</f>
        <v>1</v>
      </c>
      <c r="I223" s="9"/>
      <c r="J223" s="21"/>
      <c r="K223" s="21">
        <f>Source!U497</f>
        <v>16.5</v>
      </c>
    </row>
    <row r="224" spans="1:22" ht="15" x14ac:dyDescent="0.25">
      <c r="A224" s="24"/>
      <c r="B224" s="24"/>
      <c r="C224" s="24"/>
      <c r="D224" s="24"/>
      <c r="E224" s="24"/>
      <c r="F224" s="24"/>
      <c r="G224" s="24"/>
      <c r="H224" s="24"/>
      <c r="I224" s="44">
        <f>J219+J220+J221+J222</f>
        <v>18475.64</v>
      </c>
      <c r="J224" s="44"/>
      <c r="K224" s="25">
        <f>IF(Source!I497&lt;&gt;0, ROUND(I224/Source!I497, 2), 0)</f>
        <v>1679.6</v>
      </c>
      <c r="P224" s="23">
        <f>I224</f>
        <v>18475.64</v>
      </c>
    </row>
    <row r="225" spans="1:22" ht="57" x14ac:dyDescent="0.2">
      <c r="A225" s="18">
        <v>16</v>
      </c>
      <c r="B225" s="18" t="str">
        <f>Source!F501</f>
        <v>1.21-2203-19-1/1</v>
      </c>
      <c r="C225" s="18" t="str">
        <f>Source!G501</f>
        <v>Техническое обслуживание шкафа устройства автоматического включения резерва (АВР) с основным и резервным вводом</v>
      </c>
      <c r="D225" s="19" t="str">
        <f>Source!H501</f>
        <v>шт.</v>
      </c>
      <c r="E225" s="9">
        <f>Source!I501</f>
        <v>1</v>
      </c>
      <c r="F225" s="21"/>
      <c r="G225" s="20"/>
      <c r="H225" s="9"/>
      <c r="I225" s="9"/>
      <c r="J225" s="21"/>
      <c r="K225" s="21"/>
      <c r="Q225">
        <f>ROUND((Source!BZ501/100)*ROUND((Source!AF501*Source!AV501)*Source!I501, 2), 2)</f>
        <v>187.36</v>
      </c>
      <c r="R225">
        <f>Source!X501</f>
        <v>187.36</v>
      </c>
      <c r="S225">
        <f>ROUND((Source!CA501/100)*ROUND((Source!AF501*Source!AV501)*Source!I501, 2), 2)</f>
        <v>26.77</v>
      </c>
      <c r="T225">
        <f>Source!Y501</f>
        <v>26.77</v>
      </c>
      <c r="U225">
        <f>ROUND((175/100)*ROUND((Source!AE501*Source!AV501)*Source!I501, 2), 2)</f>
        <v>43.38</v>
      </c>
      <c r="V225">
        <f>ROUND((108/100)*ROUND(Source!CS501*Source!I501, 2), 2)</f>
        <v>26.77</v>
      </c>
    </row>
    <row r="226" spans="1:22" ht="14.25" x14ac:dyDescent="0.2">
      <c r="A226" s="18"/>
      <c r="B226" s="18"/>
      <c r="C226" s="18" t="s">
        <v>527</v>
      </c>
      <c r="D226" s="19"/>
      <c r="E226" s="9"/>
      <c r="F226" s="21">
        <f>Source!AO501</f>
        <v>267.66000000000003</v>
      </c>
      <c r="G226" s="20" t="str">
        <f>Source!DG501</f>
        <v/>
      </c>
      <c r="H226" s="9">
        <f>Source!AV501</f>
        <v>1</v>
      </c>
      <c r="I226" s="9">
        <f>IF(Source!BA501&lt;&gt; 0, Source!BA501, 1)</f>
        <v>1</v>
      </c>
      <c r="J226" s="21">
        <f>Source!S501</f>
        <v>267.66000000000003</v>
      </c>
      <c r="K226" s="21"/>
    </row>
    <row r="227" spans="1:22" ht="14.25" x14ac:dyDescent="0.2">
      <c r="A227" s="18"/>
      <c r="B227" s="18"/>
      <c r="C227" s="18" t="s">
        <v>533</v>
      </c>
      <c r="D227" s="19"/>
      <c r="E227" s="9"/>
      <c r="F227" s="21">
        <f>Source!AM501</f>
        <v>39.090000000000003</v>
      </c>
      <c r="G227" s="20" t="str">
        <f>Source!DE501</f>
        <v/>
      </c>
      <c r="H227" s="9">
        <f>Source!AV501</f>
        <v>1</v>
      </c>
      <c r="I227" s="9">
        <f>IF(Source!BB501&lt;&gt; 0, Source!BB501, 1)</f>
        <v>1</v>
      </c>
      <c r="J227" s="21">
        <f>Source!Q501</f>
        <v>39.090000000000003</v>
      </c>
      <c r="K227" s="21"/>
    </row>
    <row r="228" spans="1:22" ht="14.25" x14ac:dyDescent="0.2">
      <c r="A228" s="18"/>
      <c r="B228" s="18"/>
      <c r="C228" s="18" t="s">
        <v>534</v>
      </c>
      <c r="D228" s="19"/>
      <c r="E228" s="9"/>
      <c r="F228" s="21">
        <f>Source!AN501</f>
        <v>24.79</v>
      </c>
      <c r="G228" s="20" t="str">
        <f>Source!DF501</f>
        <v/>
      </c>
      <c r="H228" s="9">
        <f>Source!AV501</f>
        <v>1</v>
      </c>
      <c r="I228" s="9">
        <f>IF(Source!BS501&lt;&gt; 0, Source!BS501, 1)</f>
        <v>1</v>
      </c>
      <c r="J228" s="26">
        <f>Source!R501</f>
        <v>24.79</v>
      </c>
      <c r="K228" s="21"/>
    </row>
    <row r="229" spans="1:22" ht="14.25" x14ac:dyDescent="0.2">
      <c r="A229" s="18"/>
      <c r="B229" s="18"/>
      <c r="C229" s="18" t="s">
        <v>535</v>
      </c>
      <c r="D229" s="19"/>
      <c r="E229" s="9"/>
      <c r="F229" s="21">
        <f>Source!AL501</f>
        <v>0.09</v>
      </c>
      <c r="G229" s="20" t="str">
        <f>Source!DD501</f>
        <v/>
      </c>
      <c r="H229" s="9">
        <f>Source!AW501</f>
        <v>1</v>
      </c>
      <c r="I229" s="9">
        <f>IF(Source!BC501&lt;&gt; 0, Source!BC501, 1)</f>
        <v>1</v>
      </c>
      <c r="J229" s="21">
        <f>Source!P501</f>
        <v>0.09</v>
      </c>
      <c r="K229" s="21"/>
    </row>
    <row r="230" spans="1:22" ht="14.25" x14ac:dyDescent="0.2">
      <c r="A230" s="18"/>
      <c r="B230" s="18"/>
      <c r="C230" s="18" t="s">
        <v>528</v>
      </c>
      <c r="D230" s="19" t="s">
        <v>529</v>
      </c>
      <c r="E230" s="9">
        <f>Source!AT501</f>
        <v>70</v>
      </c>
      <c r="F230" s="21"/>
      <c r="G230" s="20"/>
      <c r="H230" s="9"/>
      <c r="I230" s="9"/>
      <c r="J230" s="21">
        <f>SUM(R225:R229)</f>
        <v>187.36</v>
      </c>
      <c r="K230" s="21"/>
    </row>
    <row r="231" spans="1:22" ht="14.25" x14ac:dyDescent="0.2">
      <c r="A231" s="18"/>
      <c r="B231" s="18"/>
      <c r="C231" s="18" t="s">
        <v>530</v>
      </c>
      <c r="D231" s="19" t="s">
        <v>529</v>
      </c>
      <c r="E231" s="9">
        <f>Source!AU501</f>
        <v>10</v>
      </c>
      <c r="F231" s="21"/>
      <c r="G231" s="20"/>
      <c r="H231" s="9"/>
      <c r="I231" s="9"/>
      <c r="J231" s="21">
        <f>SUM(T225:T230)</f>
        <v>26.77</v>
      </c>
      <c r="K231" s="21"/>
    </row>
    <row r="232" spans="1:22" ht="14.25" x14ac:dyDescent="0.2">
      <c r="A232" s="18"/>
      <c r="B232" s="18"/>
      <c r="C232" s="18" t="s">
        <v>536</v>
      </c>
      <c r="D232" s="19" t="s">
        <v>529</v>
      </c>
      <c r="E232" s="9">
        <f>108</f>
        <v>108</v>
      </c>
      <c r="F232" s="21"/>
      <c r="G232" s="20"/>
      <c r="H232" s="9"/>
      <c r="I232" s="9"/>
      <c r="J232" s="21">
        <f>SUM(V225:V231)</f>
        <v>26.77</v>
      </c>
      <c r="K232" s="21"/>
    </row>
    <row r="233" spans="1:22" ht="14.25" x14ac:dyDescent="0.2">
      <c r="A233" s="18"/>
      <c r="B233" s="18"/>
      <c r="C233" s="18" t="s">
        <v>531</v>
      </c>
      <c r="D233" s="19" t="s">
        <v>532</v>
      </c>
      <c r="E233" s="9">
        <f>Source!AQ501</f>
        <v>0.5</v>
      </c>
      <c r="F233" s="21"/>
      <c r="G233" s="20" t="str">
        <f>Source!DI501</f>
        <v/>
      </c>
      <c r="H233" s="9">
        <f>Source!AV501</f>
        <v>1</v>
      </c>
      <c r="I233" s="9"/>
      <c r="J233" s="21"/>
      <c r="K233" s="21">
        <f>Source!U501</f>
        <v>0.5</v>
      </c>
    </row>
    <row r="234" spans="1:22" ht="15" x14ac:dyDescent="0.25">
      <c r="A234" s="24"/>
      <c r="B234" s="24"/>
      <c r="C234" s="24"/>
      <c r="D234" s="24"/>
      <c r="E234" s="24"/>
      <c r="F234" s="24"/>
      <c r="G234" s="24"/>
      <c r="H234" s="24"/>
      <c r="I234" s="44">
        <f>J226+J227+J229+J230+J231+J232</f>
        <v>547.74</v>
      </c>
      <c r="J234" s="44"/>
      <c r="K234" s="25">
        <f>IF(Source!I501&lt;&gt;0, ROUND(I234/Source!I501, 2), 0)</f>
        <v>547.74</v>
      </c>
      <c r="P234" s="23">
        <f>I234</f>
        <v>547.74</v>
      </c>
    </row>
    <row r="235" spans="1:22" ht="85.5" x14ac:dyDescent="0.2">
      <c r="A235" s="18">
        <v>17</v>
      </c>
      <c r="B235" s="18" t="str">
        <f>Source!F504</f>
        <v>1.21-2203-37-1/1</v>
      </c>
      <c r="C235" s="18" t="str">
        <f>Source!G504</f>
        <v>Техническое обслуживание трехфазного многотарифного счетчика электроэнергии типа Меркурий 230 трансформаторного включения в распределительном устройстве - полугодовое</v>
      </c>
      <c r="D235" s="19" t="str">
        <f>Source!H504</f>
        <v>шт.</v>
      </c>
      <c r="E235" s="9">
        <f>Source!I504</f>
        <v>1</v>
      </c>
      <c r="F235" s="21"/>
      <c r="G235" s="20"/>
      <c r="H235" s="9"/>
      <c r="I235" s="9"/>
      <c r="J235" s="21"/>
      <c r="K235" s="21"/>
      <c r="Q235">
        <f>ROUND((Source!BZ504/100)*ROUND((Source!AF504*Source!AV504)*Source!I504, 2), 2)</f>
        <v>236.12</v>
      </c>
      <c r="R235">
        <f>Source!X504</f>
        <v>236.12</v>
      </c>
      <c r="S235">
        <f>ROUND((Source!CA504/100)*ROUND((Source!AF504*Source!AV504)*Source!I504, 2), 2)</f>
        <v>33.729999999999997</v>
      </c>
      <c r="T235">
        <f>Source!Y504</f>
        <v>33.729999999999997</v>
      </c>
      <c r="U235">
        <f>ROUND((175/100)*ROUND((Source!AE504*Source!AV504)*Source!I504, 2), 2)</f>
        <v>0</v>
      </c>
      <c r="V235">
        <f>ROUND((108/100)*ROUND(Source!CS504*Source!I504, 2), 2)</f>
        <v>0</v>
      </c>
    </row>
    <row r="236" spans="1:22" ht="14.25" x14ac:dyDescent="0.2">
      <c r="A236" s="18"/>
      <c r="B236" s="18"/>
      <c r="C236" s="18" t="s">
        <v>527</v>
      </c>
      <c r="D236" s="19"/>
      <c r="E236" s="9"/>
      <c r="F236" s="21">
        <f>Source!AO504</f>
        <v>337.31</v>
      </c>
      <c r="G236" s="20" t="str">
        <f>Source!DG504</f>
        <v/>
      </c>
      <c r="H236" s="9">
        <f>Source!AV504</f>
        <v>1</v>
      </c>
      <c r="I236" s="9">
        <f>IF(Source!BA504&lt;&gt; 0, Source!BA504, 1)</f>
        <v>1</v>
      </c>
      <c r="J236" s="21">
        <f>Source!S504</f>
        <v>337.31</v>
      </c>
      <c r="K236" s="21"/>
    </row>
    <row r="237" spans="1:22" ht="14.25" x14ac:dyDescent="0.2">
      <c r="A237" s="18"/>
      <c r="B237" s="18"/>
      <c r="C237" s="18" t="s">
        <v>535</v>
      </c>
      <c r="D237" s="19"/>
      <c r="E237" s="9"/>
      <c r="F237" s="21">
        <f>Source!AL504</f>
        <v>1.57</v>
      </c>
      <c r="G237" s="20" t="str">
        <f>Source!DD504</f>
        <v/>
      </c>
      <c r="H237" s="9">
        <f>Source!AW504</f>
        <v>1</v>
      </c>
      <c r="I237" s="9">
        <f>IF(Source!BC504&lt;&gt; 0, Source!BC504, 1)</f>
        <v>1</v>
      </c>
      <c r="J237" s="21">
        <f>Source!P504</f>
        <v>1.57</v>
      </c>
      <c r="K237" s="21"/>
    </row>
    <row r="238" spans="1:22" ht="14.25" x14ac:dyDescent="0.2">
      <c r="A238" s="18"/>
      <c r="B238" s="18"/>
      <c r="C238" s="18" t="s">
        <v>528</v>
      </c>
      <c r="D238" s="19" t="s">
        <v>529</v>
      </c>
      <c r="E238" s="9">
        <f>Source!AT504</f>
        <v>70</v>
      </c>
      <c r="F238" s="21"/>
      <c r="G238" s="20"/>
      <c r="H238" s="9"/>
      <c r="I238" s="9"/>
      <c r="J238" s="21">
        <f>SUM(R235:R237)</f>
        <v>236.12</v>
      </c>
      <c r="K238" s="21"/>
    </row>
    <row r="239" spans="1:22" ht="14.25" x14ac:dyDescent="0.2">
      <c r="A239" s="18"/>
      <c r="B239" s="18"/>
      <c r="C239" s="18" t="s">
        <v>530</v>
      </c>
      <c r="D239" s="19" t="s">
        <v>529</v>
      </c>
      <c r="E239" s="9">
        <f>Source!AU504</f>
        <v>10</v>
      </c>
      <c r="F239" s="21"/>
      <c r="G239" s="20"/>
      <c r="H239" s="9"/>
      <c r="I239" s="9"/>
      <c r="J239" s="21">
        <f>SUM(T235:T238)</f>
        <v>33.729999999999997</v>
      </c>
      <c r="K239" s="21"/>
    </row>
    <row r="240" spans="1:22" ht="14.25" x14ac:dyDescent="0.2">
      <c r="A240" s="18"/>
      <c r="B240" s="18"/>
      <c r="C240" s="18" t="s">
        <v>531</v>
      </c>
      <c r="D240" s="19" t="s">
        <v>532</v>
      </c>
      <c r="E240" s="9">
        <f>Source!AQ504</f>
        <v>0.6</v>
      </c>
      <c r="F240" s="21"/>
      <c r="G240" s="20" t="str">
        <f>Source!DI504</f>
        <v/>
      </c>
      <c r="H240" s="9">
        <f>Source!AV504</f>
        <v>1</v>
      </c>
      <c r="I240" s="9"/>
      <c r="J240" s="21"/>
      <c r="K240" s="21">
        <f>Source!U504</f>
        <v>0.6</v>
      </c>
    </row>
    <row r="241" spans="1:22" ht="15" x14ac:dyDescent="0.25">
      <c r="A241" s="24"/>
      <c r="B241" s="24"/>
      <c r="C241" s="24"/>
      <c r="D241" s="24"/>
      <c r="E241" s="24"/>
      <c r="F241" s="24"/>
      <c r="G241" s="24"/>
      <c r="H241" s="24"/>
      <c r="I241" s="44">
        <f>J236+J237+J238+J239</f>
        <v>608.73</v>
      </c>
      <c r="J241" s="44"/>
      <c r="K241" s="25">
        <f>IF(Source!I504&lt;&gt;0, ROUND(I241/Source!I504, 2), 0)</f>
        <v>608.73</v>
      </c>
      <c r="P241" s="23">
        <f>I241</f>
        <v>608.73</v>
      </c>
    </row>
    <row r="242" spans="1:22" ht="57" x14ac:dyDescent="0.2">
      <c r="A242" s="18">
        <v>18</v>
      </c>
      <c r="B242" s="18" t="str">
        <f>Source!F505</f>
        <v>1.21-2303-3-1/1</v>
      </c>
      <c r="C242" s="18" t="str">
        <f>Source!G505</f>
        <v>Техническое обслуживание выключателей автоматических трехполюсных установочных, номинальный ток до 200 А,</v>
      </c>
      <c r="D242" s="19" t="str">
        <f>Source!H505</f>
        <v>шт.</v>
      </c>
      <c r="E242" s="9">
        <f>Source!I505</f>
        <v>4</v>
      </c>
      <c r="F242" s="21"/>
      <c r="G242" s="20"/>
      <c r="H242" s="9"/>
      <c r="I242" s="9"/>
      <c r="J242" s="21"/>
      <c r="K242" s="21"/>
      <c r="Q242">
        <f>ROUND((Source!BZ505/100)*ROUND((Source!AF505*Source!AV505)*Source!I505, 2), 2)</f>
        <v>2593.44</v>
      </c>
      <c r="R242">
        <f>Source!X505</f>
        <v>2593.44</v>
      </c>
      <c r="S242">
        <f>ROUND((Source!CA505/100)*ROUND((Source!AF505*Source!AV505)*Source!I505, 2), 2)</f>
        <v>370.49</v>
      </c>
      <c r="T242">
        <f>Source!Y505</f>
        <v>370.49</v>
      </c>
      <c r="U242">
        <f>ROUND((175/100)*ROUND((Source!AE505*Source!AV505)*Source!I505, 2), 2)</f>
        <v>0</v>
      </c>
      <c r="V242">
        <f>ROUND((108/100)*ROUND(Source!CS505*Source!I505, 2), 2)</f>
        <v>0</v>
      </c>
    </row>
    <row r="243" spans="1:22" ht="14.25" x14ac:dyDescent="0.2">
      <c r="A243" s="18"/>
      <c r="B243" s="18"/>
      <c r="C243" s="18" t="s">
        <v>527</v>
      </c>
      <c r="D243" s="19"/>
      <c r="E243" s="9"/>
      <c r="F243" s="21">
        <f>Source!AO505</f>
        <v>926.23</v>
      </c>
      <c r="G243" s="20" t="str">
        <f>Source!DG505</f>
        <v/>
      </c>
      <c r="H243" s="9">
        <f>Source!AV505</f>
        <v>1</v>
      </c>
      <c r="I243" s="9">
        <f>IF(Source!BA505&lt;&gt; 0, Source!BA505, 1)</f>
        <v>1</v>
      </c>
      <c r="J243" s="21">
        <f>Source!S505</f>
        <v>3704.92</v>
      </c>
      <c r="K243" s="21"/>
    </row>
    <row r="244" spans="1:22" ht="14.25" x14ac:dyDescent="0.2">
      <c r="A244" s="18"/>
      <c r="B244" s="18"/>
      <c r="C244" s="18" t="s">
        <v>535</v>
      </c>
      <c r="D244" s="19"/>
      <c r="E244" s="9"/>
      <c r="F244" s="21">
        <f>Source!AL505</f>
        <v>12.39</v>
      </c>
      <c r="G244" s="20" t="str">
        <f>Source!DD505</f>
        <v/>
      </c>
      <c r="H244" s="9">
        <f>Source!AW505</f>
        <v>1</v>
      </c>
      <c r="I244" s="9">
        <f>IF(Source!BC505&lt;&gt; 0, Source!BC505, 1)</f>
        <v>1</v>
      </c>
      <c r="J244" s="21">
        <f>Source!P505</f>
        <v>49.56</v>
      </c>
      <c r="K244" s="21"/>
    </row>
    <row r="245" spans="1:22" ht="14.25" x14ac:dyDescent="0.2">
      <c r="A245" s="18"/>
      <c r="B245" s="18"/>
      <c r="C245" s="18" t="s">
        <v>528</v>
      </c>
      <c r="D245" s="19" t="s">
        <v>529</v>
      </c>
      <c r="E245" s="9">
        <f>Source!AT505</f>
        <v>70</v>
      </c>
      <c r="F245" s="21"/>
      <c r="G245" s="20"/>
      <c r="H245" s="9"/>
      <c r="I245" s="9"/>
      <c r="J245" s="21">
        <f>SUM(R242:R244)</f>
        <v>2593.44</v>
      </c>
      <c r="K245" s="21"/>
    </row>
    <row r="246" spans="1:22" ht="14.25" x14ac:dyDescent="0.2">
      <c r="A246" s="18"/>
      <c r="B246" s="18"/>
      <c r="C246" s="18" t="s">
        <v>530</v>
      </c>
      <c r="D246" s="19" t="s">
        <v>529</v>
      </c>
      <c r="E246" s="9">
        <f>Source!AU505</f>
        <v>10</v>
      </c>
      <c r="F246" s="21"/>
      <c r="G246" s="20"/>
      <c r="H246" s="9"/>
      <c r="I246" s="9"/>
      <c r="J246" s="21">
        <f>SUM(T242:T245)</f>
        <v>370.49</v>
      </c>
      <c r="K246" s="21"/>
    </row>
    <row r="247" spans="1:22" ht="14.25" x14ac:dyDescent="0.2">
      <c r="A247" s="18"/>
      <c r="B247" s="18"/>
      <c r="C247" s="18" t="s">
        <v>531</v>
      </c>
      <c r="D247" s="19" t="s">
        <v>532</v>
      </c>
      <c r="E247" s="9">
        <f>Source!AQ505</f>
        <v>1.5</v>
      </c>
      <c r="F247" s="21"/>
      <c r="G247" s="20" t="str">
        <f>Source!DI505</f>
        <v/>
      </c>
      <c r="H247" s="9">
        <f>Source!AV505</f>
        <v>1</v>
      </c>
      <c r="I247" s="9"/>
      <c r="J247" s="21"/>
      <c r="K247" s="21">
        <f>Source!U505</f>
        <v>6</v>
      </c>
    </row>
    <row r="248" spans="1:22" ht="15" x14ac:dyDescent="0.25">
      <c r="A248" s="24"/>
      <c r="B248" s="24"/>
      <c r="C248" s="24"/>
      <c r="D248" s="24"/>
      <c r="E248" s="24"/>
      <c r="F248" s="24"/>
      <c r="G248" s="24"/>
      <c r="H248" s="24"/>
      <c r="I248" s="44">
        <f>J243+J244+J245+J246</f>
        <v>6718.41</v>
      </c>
      <c r="J248" s="44"/>
      <c r="K248" s="25">
        <f>IF(Source!I505&lt;&gt;0, ROUND(I248/Source!I505, 2), 0)</f>
        <v>1679.6</v>
      </c>
      <c r="P248" s="23">
        <f>I248</f>
        <v>6718.41</v>
      </c>
    </row>
    <row r="249" spans="1:22" ht="42.75" x14ac:dyDescent="0.2">
      <c r="A249" s="18">
        <v>19</v>
      </c>
      <c r="B249" s="18" t="str">
        <f>Source!F508</f>
        <v>1.21-2303-28-1/1</v>
      </c>
      <c r="C249" s="18" t="str">
        <f>Source!G508</f>
        <v>Техническое обслуживание автоматического выключателя до 160 А</v>
      </c>
      <c r="D249" s="19" t="str">
        <f>Source!H508</f>
        <v>шт.</v>
      </c>
      <c r="E249" s="9">
        <f>Source!I508</f>
        <v>15</v>
      </c>
      <c r="F249" s="21"/>
      <c r="G249" s="20"/>
      <c r="H249" s="9"/>
      <c r="I249" s="9"/>
      <c r="J249" s="21"/>
      <c r="K249" s="21"/>
      <c r="Q249">
        <f>ROUND((Source!BZ508/100)*ROUND((Source!AF508*Source!AV508)*Source!I508, 2), 2)</f>
        <v>4470.8999999999996</v>
      </c>
      <c r="R249">
        <f>Source!X508</f>
        <v>4470.8999999999996</v>
      </c>
      <c r="S249">
        <f>ROUND((Source!CA508/100)*ROUND((Source!AF508*Source!AV508)*Source!I508, 2), 2)</f>
        <v>638.70000000000005</v>
      </c>
      <c r="T249">
        <f>Source!Y508</f>
        <v>638.70000000000005</v>
      </c>
      <c r="U249">
        <f>ROUND((175/100)*ROUND((Source!AE508*Source!AV508)*Source!I508, 2), 2)</f>
        <v>0</v>
      </c>
      <c r="V249">
        <f>ROUND((108/100)*ROUND(Source!CS508*Source!I508, 2), 2)</f>
        <v>0</v>
      </c>
    </row>
    <row r="250" spans="1:22" x14ac:dyDescent="0.2">
      <c r="C250" s="22" t="str">
        <f>"Объем: "&amp;Source!I508&amp;"=1+"&amp;"14"</f>
        <v>Объем: 15=1+14</v>
      </c>
    </row>
    <row r="251" spans="1:22" ht="14.25" x14ac:dyDescent="0.2">
      <c r="A251" s="18"/>
      <c r="B251" s="18"/>
      <c r="C251" s="18" t="s">
        <v>527</v>
      </c>
      <c r="D251" s="19"/>
      <c r="E251" s="9"/>
      <c r="F251" s="21">
        <f>Source!AO508</f>
        <v>212.9</v>
      </c>
      <c r="G251" s="20" t="str">
        <f>Source!DG508</f>
        <v>)*2</v>
      </c>
      <c r="H251" s="9">
        <f>Source!AV508</f>
        <v>1</v>
      </c>
      <c r="I251" s="9">
        <f>IF(Source!BA508&lt;&gt; 0, Source!BA508, 1)</f>
        <v>1</v>
      </c>
      <c r="J251" s="21">
        <f>Source!S508</f>
        <v>6387</v>
      </c>
      <c r="K251" s="21"/>
    </row>
    <row r="252" spans="1:22" ht="14.25" x14ac:dyDescent="0.2">
      <c r="A252" s="18"/>
      <c r="B252" s="18"/>
      <c r="C252" s="18" t="s">
        <v>535</v>
      </c>
      <c r="D252" s="19"/>
      <c r="E252" s="9"/>
      <c r="F252" s="21">
        <f>Source!AL508</f>
        <v>4.53</v>
      </c>
      <c r="G252" s="20" t="str">
        <f>Source!DD508</f>
        <v>)*2</v>
      </c>
      <c r="H252" s="9">
        <f>Source!AW508</f>
        <v>1</v>
      </c>
      <c r="I252" s="9">
        <f>IF(Source!BC508&lt;&gt; 0, Source!BC508, 1)</f>
        <v>1</v>
      </c>
      <c r="J252" s="21">
        <f>Source!P508</f>
        <v>135.9</v>
      </c>
      <c r="K252" s="21"/>
    </row>
    <row r="253" spans="1:22" ht="14.25" x14ac:dyDescent="0.2">
      <c r="A253" s="18"/>
      <c r="B253" s="18"/>
      <c r="C253" s="18" t="s">
        <v>528</v>
      </c>
      <c r="D253" s="19" t="s">
        <v>529</v>
      </c>
      <c r="E253" s="9">
        <f>Source!AT508</f>
        <v>70</v>
      </c>
      <c r="F253" s="21"/>
      <c r="G253" s="20"/>
      <c r="H253" s="9"/>
      <c r="I253" s="9"/>
      <c r="J253" s="21">
        <f>SUM(R249:R252)</f>
        <v>4470.8999999999996</v>
      </c>
      <c r="K253" s="21"/>
    </row>
    <row r="254" spans="1:22" ht="14.25" x14ac:dyDescent="0.2">
      <c r="A254" s="18"/>
      <c r="B254" s="18"/>
      <c r="C254" s="18" t="s">
        <v>530</v>
      </c>
      <c r="D254" s="19" t="s">
        <v>529</v>
      </c>
      <c r="E254" s="9">
        <f>Source!AU508</f>
        <v>10</v>
      </c>
      <c r="F254" s="21"/>
      <c r="G254" s="20"/>
      <c r="H254" s="9"/>
      <c r="I254" s="9"/>
      <c r="J254" s="21">
        <f>SUM(T249:T253)</f>
        <v>638.70000000000005</v>
      </c>
      <c r="K254" s="21"/>
    </row>
    <row r="255" spans="1:22" ht="14.25" x14ac:dyDescent="0.2">
      <c r="A255" s="18"/>
      <c r="B255" s="18"/>
      <c r="C255" s="18" t="s">
        <v>531</v>
      </c>
      <c r="D255" s="19" t="s">
        <v>532</v>
      </c>
      <c r="E255" s="9">
        <f>Source!AQ508</f>
        <v>0.3</v>
      </c>
      <c r="F255" s="21"/>
      <c r="G255" s="20" t="str">
        <f>Source!DI508</f>
        <v>)*2</v>
      </c>
      <c r="H255" s="9">
        <f>Source!AV508</f>
        <v>1</v>
      </c>
      <c r="I255" s="9"/>
      <c r="J255" s="21"/>
      <c r="K255" s="21">
        <f>Source!U508</f>
        <v>9</v>
      </c>
    </row>
    <row r="256" spans="1:22" ht="15" x14ac:dyDescent="0.25">
      <c r="A256" s="24"/>
      <c r="B256" s="24"/>
      <c r="C256" s="24"/>
      <c r="D256" s="24"/>
      <c r="E256" s="24"/>
      <c r="F256" s="24"/>
      <c r="G256" s="24"/>
      <c r="H256" s="24"/>
      <c r="I256" s="44">
        <f>J251+J252+J253+J254</f>
        <v>11632.5</v>
      </c>
      <c r="J256" s="44"/>
      <c r="K256" s="25">
        <f>IF(Source!I508&lt;&gt;0, ROUND(I256/Source!I508, 2), 0)</f>
        <v>775.5</v>
      </c>
      <c r="P256" s="23">
        <f>I256</f>
        <v>11632.5</v>
      </c>
    </row>
    <row r="257" spans="1:22" ht="42.75" x14ac:dyDescent="0.2">
      <c r="A257" s="18">
        <v>20</v>
      </c>
      <c r="B257" s="18" t="str">
        <f>Source!F510</f>
        <v>1.21-2303-28-1/1</v>
      </c>
      <c r="C257" s="18" t="str">
        <f>Source!G510</f>
        <v>Техническое обслуживание автоматического выключателя до 160 А</v>
      </c>
      <c r="D257" s="19" t="str">
        <f>Source!H510</f>
        <v>шт.</v>
      </c>
      <c r="E257" s="9">
        <f>Source!I510</f>
        <v>5</v>
      </c>
      <c r="F257" s="21"/>
      <c r="G257" s="20"/>
      <c r="H257" s="9"/>
      <c r="I257" s="9"/>
      <c r="J257" s="21"/>
      <c r="K257" s="21"/>
      <c r="Q257">
        <f>ROUND((Source!BZ510/100)*ROUND((Source!AF510*Source!AV510)*Source!I510, 2), 2)</f>
        <v>1490.3</v>
      </c>
      <c r="R257">
        <f>Source!X510</f>
        <v>1490.3</v>
      </c>
      <c r="S257">
        <f>ROUND((Source!CA510/100)*ROUND((Source!AF510*Source!AV510)*Source!I510, 2), 2)</f>
        <v>212.9</v>
      </c>
      <c r="T257">
        <f>Source!Y510</f>
        <v>212.9</v>
      </c>
      <c r="U257">
        <f>ROUND((175/100)*ROUND((Source!AE510*Source!AV510)*Source!I510, 2), 2)</f>
        <v>0</v>
      </c>
      <c r="V257">
        <f>ROUND((108/100)*ROUND(Source!CS510*Source!I510, 2), 2)</f>
        <v>0</v>
      </c>
    </row>
    <row r="258" spans="1:22" x14ac:dyDescent="0.2">
      <c r="C258" s="22" t="str">
        <f>"Объем: "&amp;Source!I510&amp;"=1+"&amp;"4"</f>
        <v>Объем: 5=1+4</v>
      </c>
    </row>
    <row r="259" spans="1:22" ht="14.25" x14ac:dyDescent="0.2">
      <c r="A259" s="18"/>
      <c r="B259" s="18"/>
      <c r="C259" s="18" t="s">
        <v>527</v>
      </c>
      <c r="D259" s="19"/>
      <c r="E259" s="9"/>
      <c r="F259" s="21">
        <f>Source!AO510</f>
        <v>212.9</v>
      </c>
      <c r="G259" s="20" t="str">
        <f>Source!DG510</f>
        <v>)*2</v>
      </c>
      <c r="H259" s="9">
        <f>Source!AV510</f>
        <v>1</v>
      </c>
      <c r="I259" s="9">
        <f>IF(Source!BA510&lt;&gt; 0, Source!BA510, 1)</f>
        <v>1</v>
      </c>
      <c r="J259" s="21">
        <f>Source!S510</f>
        <v>2129</v>
      </c>
      <c r="K259" s="21"/>
    </row>
    <row r="260" spans="1:22" ht="14.25" x14ac:dyDescent="0.2">
      <c r="A260" s="18"/>
      <c r="B260" s="18"/>
      <c r="C260" s="18" t="s">
        <v>535</v>
      </c>
      <c r="D260" s="19"/>
      <c r="E260" s="9"/>
      <c r="F260" s="21">
        <f>Source!AL510</f>
        <v>4.53</v>
      </c>
      <c r="G260" s="20" t="str">
        <f>Source!DD510</f>
        <v>)*2</v>
      </c>
      <c r="H260" s="9">
        <f>Source!AW510</f>
        <v>1</v>
      </c>
      <c r="I260" s="9">
        <f>IF(Source!BC510&lt;&gt; 0, Source!BC510, 1)</f>
        <v>1</v>
      </c>
      <c r="J260" s="21">
        <f>Source!P510</f>
        <v>45.3</v>
      </c>
      <c r="K260" s="21"/>
    </row>
    <row r="261" spans="1:22" ht="14.25" x14ac:dyDescent="0.2">
      <c r="A261" s="18"/>
      <c r="B261" s="18"/>
      <c r="C261" s="18" t="s">
        <v>528</v>
      </c>
      <c r="D261" s="19" t="s">
        <v>529</v>
      </c>
      <c r="E261" s="9">
        <f>Source!AT510</f>
        <v>70</v>
      </c>
      <c r="F261" s="21"/>
      <c r="G261" s="20"/>
      <c r="H261" s="9"/>
      <c r="I261" s="9"/>
      <c r="J261" s="21">
        <f>SUM(R257:R260)</f>
        <v>1490.3</v>
      </c>
      <c r="K261" s="21"/>
    </row>
    <row r="262" spans="1:22" ht="14.25" x14ac:dyDescent="0.2">
      <c r="A262" s="18"/>
      <c r="B262" s="18"/>
      <c r="C262" s="18" t="s">
        <v>530</v>
      </c>
      <c r="D262" s="19" t="s">
        <v>529</v>
      </c>
      <c r="E262" s="9">
        <f>Source!AU510</f>
        <v>10</v>
      </c>
      <c r="F262" s="21"/>
      <c r="G262" s="20"/>
      <c r="H262" s="9"/>
      <c r="I262" s="9"/>
      <c r="J262" s="21">
        <f>SUM(T257:T261)</f>
        <v>212.9</v>
      </c>
      <c r="K262" s="21"/>
    </row>
    <row r="263" spans="1:22" ht="14.25" x14ac:dyDescent="0.2">
      <c r="A263" s="18"/>
      <c r="B263" s="18"/>
      <c r="C263" s="18" t="s">
        <v>531</v>
      </c>
      <c r="D263" s="19" t="s">
        <v>532</v>
      </c>
      <c r="E263" s="9">
        <f>Source!AQ510</f>
        <v>0.3</v>
      </c>
      <c r="F263" s="21"/>
      <c r="G263" s="20" t="str">
        <f>Source!DI510</f>
        <v>)*2</v>
      </c>
      <c r="H263" s="9">
        <f>Source!AV510</f>
        <v>1</v>
      </c>
      <c r="I263" s="9"/>
      <c r="J263" s="21"/>
      <c r="K263" s="21">
        <f>Source!U510</f>
        <v>3</v>
      </c>
    </row>
    <row r="264" spans="1:22" ht="15" x14ac:dyDescent="0.25">
      <c r="A264" s="24"/>
      <c r="B264" s="24"/>
      <c r="C264" s="24"/>
      <c r="D264" s="24"/>
      <c r="E264" s="24"/>
      <c r="F264" s="24"/>
      <c r="G264" s="24"/>
      <c r="H264" s="24"/>
      <c r="I264" s="44">
        <f>J259+J260+J261+J262</f>
        <v>3877.5000000000005</v>
      </c>
      <c r="J264" s="44"/>
      <c r="K264" s="25">
        <f>IF(Source!I510&lt;&gt;0, ROUND(I264/Source!I510, 2), 0)</f>
        <v>775.5</v>
      </c>
      <c r="P264" s="23">
        <f>I264</f>
        <v>3877.5000000000005</v>
      </c>
    </row>
    <row r="265" spans="1:22" ht="42.75" x14ac:dyDescent="0.2">
      <c r="A265" s="18">
        <v>21</v>
      </c>
      <c r="B265" s="18" t="str">
        <f>Source!F512</f>
        <v>1.21-2303-49-1/1</v>
      </c>
      <c r="C265" s="18" t="str">
        <f>Source!G512</f>
        <v>Техническое обслуживание расцепителя напряжения независимого - полугодовое</v>
      </c>
      <c r="D265" s="19" t="str">
        <f>Source!H512</f>
        <v>шт.</v>
      </c>
      <c r="E265" s="9">
        <f>Source!I512</f>
        <v>1</v>
      </c>
      <c r="F265" s="21"/>
      <c r="G265" s="20"/>
      <c r="H265" s="9"/>
      <c r="I265" s="9"/>
      <c r="J265" s="21"/>
      <c r="K265" s="21"/>
      <c r="Q265">
        <f>ROUND((Source!BZ512/100)*ROUND((Source!AF512*Source!AV512)*Source!I512, 2), 2)</f>
        <v>62.97</v>
      </c>
      <c r="R265">
        <f>Source!X512</f>
        <v>62.97</v>
      </c>
      <c r="S265">
        <f>ROUND((Source!CA512/100)*ROUND((Source!AF512*Source!AV512)*Source!I512, 2), 2)</f>
        <v>9</v>
      </c>
      <c r="T265">
        <f>Source!Y512</f>
        <v>9</v>
      </c>
      <c r="U265">
        <f>ROUND((175/100)*ROUND((Source!AE512*Source!AV512)*Source!I512, 2), 2)</f>
        <v>0</v>
      </c>
      <c r="V265">
        <f>ROUND((108/100)*ROUND(Source!CS512*Source!I512, 2), 2)</f>
        <v>0</v>
      </c>
    </row>
    <row r="266" spans="1:22" ht="14.25" x14ac:dyDescent="0.2">
      <c r="A266" s="18"/>
      <c r="B266" s="18"/>
      <c r="C266" s="18" t="s">
        <v>527</v>
      </c>
      <c r="D266" s="19"/>
      <c r="E266" s="9"/>
      <c r="F266" s="21">
        <f>Source!AO512</f>
        <v>89.95</v>
      </c>
      <c r="G266" s="20" t="str">
        <f>Source!DG512</f>
        <v/>
      </c>
      <c r="H266" s="9">
        <f>Source!AV512</f>
        <v>1</v>
      </c>
      <c r="I266" s="9">
        <f>IF(Source!BA512&lt;&gt; 0, Source!BA512, 1)</f>
        <v>1</v>
      </c>
      <c r="J266" s="21">
        <f>Source!S512</f>
        <v>89.95</v>
      </c>
      <c r="K266" s="21"/>
    </row>
    <row r="267" spans="1:22" ht="14.25" x14ac:dyDescent="0.2">
      <c r="A267" s="18"/>
      <c r="B267" s="18"/>
      <c r="C267" s="18" t="s">
        <v>528</v>
      </c>
      <c r="D267" s="19" t="s">
        <v>529</v>
      </c>
      <c r="E267" s="9">
        <f>Source!AT512</f>
        <v>70</v>
      </c>
      <c r="F267" s="21"/>
      <c r="G267" s="20"/>
      <c r="H267" s="9"/>
      <c r="I267" s="9"/>
      <c r="J267" s="21">
        <f>SUM(R265:R266)</f>
        <v>62.97</v>
      </c>
      <c r="K267" s="21"/>
    </row>
    <row r="268" spans="1:22" ht="14.25" x14ac:dyDescent="0.2">
      <c r="A268" s="18"/>
      <c r="B268" s="18"/>
      <c r="C268" s="18" t="s">
        <v>530</v>
      </c>
      <c r="D268" s="19" t="s">
        <v>529</v>
      </c>
      <c r="E268" s="9">
        <f>Source!AU512</f>
        <v>10</v>
      </c>
      <c r="F268" s="21"/>
      <c r="G268" s="20"/>
      <c r="H268" s="9"/>
      <c r="I268" s="9"/>
      <c r="J268" s="21">
        <f>SUM(T265:T267)</f>
        <v>9</v>
      </c>
      <c r="K268" s="21"/>
    </row>
    <row r="269" spans="1:22" ht="14.25" x14ac:dyDescent="0.2">
      <c r="A269" s="18"/>
      <c r="B269" s="18"/>
      <c r="C269" s="18" t="s">
        <v>531</v>
      </c>
      <c r="D269" s="19" t="s">
        <v>532</v>
      </c>
      <c r="E269" s="9">
        <f>Source!AQ512</f>
        <v>0.16</v>
      </c>
      <c r="F269" s="21"/>
      <c r="G269" s="20" t="str">
        <f>Source!DI512</f>
        <v/>
      </c>
      <c r="H269" s="9">
        <f>Source!AV512</f>
        <v>1</v>
      </c>
      <c r="I269" s="9"/>
      <c r="J269" s="21"/>
      <c r="K269" s="21">
        <f>Source!U512</f>
        <v>0.16</v>
      </c>
    </row>
    <row r="270" spans="1:22" ht="15" x14ac:dyDescent="0.25">
      <c r="A270" s="24"/>
      <c r="B270" s="24"/>
      <c r="C270" s="24"/>
      <c r="D270" s="24"/>
      <c r="E270" s="24"/>
      <c r="F270" s="24"/>
      <c r="G270" s="24"/>
      <c r="H270" s="24"/>
      <c r="I270" s="44">
        <f>J266+J267+J268</f>
        <v>161.92000000000002</v>
      </c>
      <c r="J270" s="44"/>
      <c r="K270" s="25">
        <f>IF(Source!I512&lt;&gt;0, ROUND(I270/Source!I512, 2), 0)</f>
        <v>161.91999999999999</v>
      </c>
      <c r="P270" s="23">
        <f>I270</f>
        <v>161.92000000000002</v>
      </c>
    </row>
    <row r="271" spans="1:22" ht="42.75" x14ac:dyDescent="0.2">
      <c r="A271" s="18">
        <v>22</v>
      </c>
      <c r="B271" s="18" t="str">
        <f>Source!F513</f>
        <v>1.21-2303-28-1/1</v>
      </c>
      <c r="C271" s="18" t="str">
        <f>Source!G513</f>
        <v>Техническое обслуживание автоматического выключателя до 160 А</v>
      </c>
      <c r="D271" s="19" t="str">
        <f>Source!H513</f>
        <v>шт.</v>
      </c>
      <c r="E271" s="9">
        <f>Source!I513</f>
        <v>3</v>
      </c>
      <c r="F271" s="21"/>
      <c r="G271" s="20"/>
      <c r="H271" s="9"/>
      <c r="I271" s="9"/>
      <c r="J271" s="21"/>
      <c r="K271" s="21"/>
      <c r="Q271">
        <f>ROUND((Source!BZ513/100)*ROUND((Source!AF513*Source!AV513)*Source!I513, 2), 2)</f>
        <v>894.18</v>
      </c>
      <c r="R271">
        <f>Source!X513</f>
        <v>894.18</v>
      </c>
      <c r="S271">
        <f>ROUND((Source!CA513/100)*ROUND((Source!AF513*Source!AV513)*Source!I513, 2), 2)</f>
        <v>127.74</v>
      </c>
      <c r="T271">
        <f>Source!Y513</f>
        <v>127.74</v>
      </c>
      <c r="U271">
        <f>ROUND((175/100)*ROUND((Source!AE513*Source!AV513)*Source!I513, 2), 2)</f>
        <v>0</v>
      </c>
      <c r="V271">
        <f>ROUND((108/100)*ROUND(Source!CS513*Source!I513, 2), 2)</f>
        <v>0</v>
      </c>
    </row>
    <row r="272" spans="1:22" ht="14.25" x14ac:dyDescent="0.2">
      <c r="A272" s="18"/>
      <c r="B272" s="18"/>
      <c r="C272" s="18" t="s">
        <v>527</v>
      </c>
      <c r="D272" s="19"/>
      <c r="E272" s="9"/>
      <c r="F272" s="21">
        <f>Source!AO513</f>
        <v>212.9</v>
      </c>
      <c r="G272" s="20" t="str">
        <f>Source!DG513</f>
        <v>)*2</v>
      </c>
      <c r="H272" s="9">
        <f>Source!AV513</f>
        <v>1</v>
      </c>
      <c r="I272" s="9">
        <f>IF(Source!BA513&lt;&gt; 0, Source!BA513, 1)</f>
        <v>1</v>
      </c>
      <c r="J272" s="21">
        <f>Source!S513</f>
        <v>1277.4000000000001</v>
      </c>
      <c r="K272" s="21"/>
    </row>
    <row r="273" spans="1:22" ht="14.25" x14ac:dyDescent="0.2">
      <c r="A273" s="18"/>
      <c r="B273" s="18"/>
      <c r="C273" s="18" t="s">
        <v>535</v>
      </c>
      <c r="D273" s="19"/>
      <c r="E273" s="9"/>
      <c r="F273" s="21">
        <f>Source!AL513</f>
        <v>4.53</v>
      </c>
      <c r="G273" s="20" t="str">
        <f>Source!DD513</f>
        <v>)*2</v>
      </c>
      <c r="H273" s="9">
        <f>Source!AW513</f>
        <v>1</v>
      </c>
      <c r="I273" s="9">
        <f>IF(Source!BC513&lt;&gt; 0, Source!BC513, 1)</f>
        <v>1</v>
      </c>
      <c r="J273" s="21">
        <f>Source!P513</f>
        <v>27.18</v>
      </c>
      <c r="K273" s="21"/>
    </row>
    <row r="274" spans="1:22" ht="14.25" x14ac:dyDescent="0.2">
      <c r="A274" s="18"/>
      <c r="B274" s="18"/>
      <c r="C274" s="18" t="s">
        <v>528</v>
      </c>
      <c r="D274" s="19" t="s">
        <v>529</v>
      </c>
      <c r="E274" s="9">
        <f>Source!AT513</f>
        <v>70</v>
      </c>
      <c r="F274" s="21"/>
      <c r="G274" s="20"/>
      <c r="H274" s="9"/>
      <c r="I274" s="9"/>
      <c r="J274" s="21">
        <f>SUM(R271:R273)</f>
        <v>894.18</v>
      </c>
      <c r="K274" s="21"/>
    </row>
    <row r="275" spans="1:22" ht="14.25" x14ac:dyDescent="0.2">
      <c r="A275" s="18"/>
      <c r="B275" s="18"/>
      <c r="C275" s="18" t="s">
        <v>530</v>
      </c>
      <c r="D275" s="19" t="s">
        <v>529</v>
      </c>
      <c r="E275" s="9">
        <f>Source!AU513</f>
        <v>10</v>
      </c>
      <c r="F275" s="21"/>
      <c r="G275" s="20"/>
      <c r="H275" s="9"/>
      <c r="I275" s="9"/>
      <c r="J275" s="21">
        <f>SUM(T271:T274)</f>
        <v>127.74</v>
      </c>
      <c r="K275" s="21"/>
    </row>
    <row r="276" spans="1:22" ht="14.25" x14ac:dyDescent="0.2">
      <c r="A276" s="18"/>
      <c r="B276" s="18"/>
      <c r="C276" s="18" t="s">
        <v>531</v>
      </c>
      <c r="D276" s="19" t="s">
        <v>532</v>
      </c>
      <c r="E276" s="9">
        <f>Source!AQ513</f>
        <v>0.3</v>
      </c>
      <c r="F276" s="21"/>
      <c r="G276" s="20" t="str">
        <f>Source!DI513</f>
        <v>)*2</v>
      </c>
      <c r="H276" s="9">
        <f>Source!AV513</f>
        <v>1</v>
      </c>
      <c r="I276" s="9"/>
      <c r="J276" s="21"/>
      <c r="K276" s="21">
        <f>Source!U513</f>
        <v>1.7999999999999998</v>
      </c>
    </row>
    <row r="277" spans="1:22" ht="15" x14ac:dyDescent="0.25">
      <c r="A277" s="24"/>
      <c r="B277" s="24"/>
      <c r="C277" s="24"/>
      <c r="D277" s="24"/>
      <c r="E277" s="24"/>
      <c r="F277" s="24"/>
      <c r="G277" s="24"/>
      <c r="H277" s="24"/>
      <c r="I277" s="44">
        <f>J272+J273+J274+J275</f>
        <v>2326.5</v>
      </c>
      <c r="J277" s="44"/>
      <c r="K277" s="25">
        <f>IF(Source!I513&lt;&gt;0, ROUND(I277/Source!I513, 2), 0)</f>
        <v>775.5</v>
      </c>
      <c r="P277" s="23">
        <f>I277</f>
        <v>2326.5</v>
      </c>
    </row>
    <row r="278" spans="1:22" ht="42.75" x14ac:dyDescent="0.2">
      <c r="A278" s="18">
        <v>23</v>
      </c>
      <c r="B278" s="18" t="str">
        <f>Source!F515</f>
        <v>1.21-2303-28-1/1</v>
      </c>
      <c r="C278" s="18" t="str">
        <f>Source!G515</f>
        <v>Техническое обслуживание автоматического выключателя до 160 А</v>
      </c>
      <c r="D278" s="19" t="str">
        <f>Source!H515</f>
        <v>шт.</v>
      </c>
      <c r="E278" s="9">
        <f>Source!I515</f>
        <v>5</v>
      </c>
      <c r="F278" s="21"/>
      <c r="G278" s="20"/>
      <c r="H278" s="9"/>
      <c r="I278" s="9"/>
      <c r="J278" s="21"/>
      <c r="K278" s="21"/>
      <c r="Q278">
        <f>ROUND((Source!BZ515/100)*ROUND((Source!AF515*Source!AV515)*Source!I515, 2), 2)</f>
        <v>1490.3</v>
      </c>
      <c r="R278">
        <f>Source!X515</f>
        <v>1490.3</v>
      </c>
      <c r="S278">
        <f>ROUND((Source!CA515/100)*ROUND((Source!AF515*Source!AV515)*Source!I515, 2), 2)</f>
        <v>212.9</v>
      </c>
      <c r="T278">
        <f>Source!Y515</f>
        <v>212.9</v>
      </c>
      <c r="U278">
        <f>ROUND((175/100)*ROUND((Source!AE515*Source!AV515)*Source!I515, 2), 2)</f>
        <v>0</v>
      </c>
      <c r="V278">
        <f>ROUND((108/100)*ROUND(Source!CS515*Source!I515, 2), 2)</f>
        <v>0</v>
      </c>
    </row>
    <row r="279" spans="1:22" x14ac:dyDescent="0.2">
      <c r="C279" s="22" t="str">
        <f>"Объем: "&amp;Source!I515&amp;"=1+"&amp;"4"</f>
        <v>Объем: 5=1+4</v>
      </c>
    </row>
    <row r="280" spans="1:22" ht="14.25" x14ac:dyDescent="0.2">
      <c r="A280" s="18"/>
      <c r="B280" s="18"/>
      <c r="C280" s="18" t="s">
        <v>527</v>
      </c>
      <c r="D280" s="19"/>
      <c r="E280" s="9"/>
      <c r="F280" s="21">
        <f>Source!AO515</f>
        <v>212.9</v>
      </c>
      <c r="G280" s="20" t="str">
        <f>Source!DG515</f>
        <v>)*2</v>
      </c>
      <c r="H280" s="9">
        <f>Source!AV515</f>
        <v>1</v>
      </c>
      <c r="I280" s="9">
        <f>IF(Source!BA515&lt;&gt; 0, Source!BA515, 1)</f>
        <v>1</v>
      </c>
      <c r="J280" s="21">
        <f>Source!S515</f>
        <v>2129</v>
      </c>
      <c r="K280" s="21"/>
    </row>
    <row r="281" spans="1:22" ht="14.25" x14ac:dyDescent="0.2">
      <c r="A281" s="18"/>
      <c r="B281" s="18"/>
      <c r="C281" s="18" t="s">
        <v>535</v>
      </c>
      <c r="D281" s="19"/>
      <c r="E281" s="9"/>
      <c r="F281" s="21">
        <f>Source!AL515</f>
        <v>4.53</v>
      </c>
      <c r="G281" s="20" t="str">
        <f>Source!DD515</f>
        <v>)*2</v>
      </c>
      <c r="H281" s="9">
        <f>Source!AW515</f>
        <v>1</v>
      </c>
      <c r="I281" s="9">
        <f>IF(Source!BC515&lt;&gt; 0, Source!BC515, 1)</f>
        <v>1</v>
      </c>
      <c r="J281" s="21">
        <f>Source!P515</f>
        <v>45.3</v>
      </c>
      <c r="K281" s="21"/>
    </row>
    <row r="282" spans="1:22" ht="14.25" x14ac:dyDescent="0.2">
      <c r="A282" s="18"/>
      <c r="B282" s="18"/>
      <c r="C282" s="18" t="s">
        <v>528</v>
      </c>
      <c r="D282" s="19" t="s">
        <v>529</v>
      </c>
      <c r="E282" s="9">
        <f>Source!AT515</f>
        <v>70</v>
      </c>
      <c r="F282" s="21"/>
      <c r="G282" s="20"/>
      <c r="H282" s="9"/>
      <c r="I282" s="9"/>
      <c r="J282" s="21">
        <f>SUM(R278:R281)</f>
        <v>1490.3</v>
      </c>
      <c r="K282" s="21"/>
    </row>
    <row r="283" spans="1:22" ht="14.25" x14ac:dyDescent="0.2">
      <c r="A283" s="18"/>
      <c r="B283" s="18"/>
      <c r="C283" s="18" t="s">
        <v>530</v>
      </c>
      <c r="D283" s="19" t="s">
        <v>529</v>
      </c>
      <c r="E283" s="9">
        <f>Source!AU515</f>
        <v>10</v>
      </c>
      <c r="F283" s="21"/>
      <c r="G283" s="20"/>
      <c r="H283" s="9"/>
      <c r="I283" s="9"/>
      <c r="J283" s="21">
        <f>SUM(T278:T282)</f>
        <v>212.9</v>
      </c>
      <c r="K283" s="21"/>
    </row>
    <row r="284" spans="1:22" ht="14.25" x14ac:dyDescent="0.2">
      <c r="A284" s="18"/>
      <c r="B284" s="18"/>
      <c r="C284" s="18" t="s">
        <v>531</v>
      </c>
      <c r="D284" s="19" t="s">
        <v>532</v>
      </c>
      <c r="E284" s="9">
        <f>Source!AQ515</f>
        <v>0.3</v>
      </c>
      <c r="F284" s="21"/>
      <c r="G284" s="20" t="str">
        <f>Source!DI515</f>
        <v>)*2</v>
      </c>
      <c r="H284" s="9">
        <f>Source!AV515</f>
        <v>1</v>
      </c>
      <c r="I284" s="9"/>
      <c r="J284" s="21"/>
      <c r="K284" s="21">
        <f>Source!U515</f>
        <v>3</v>
      </c>
    </row>
    <row r="285" spans="1:22" ht="15" x14ac:dyDescent="0.25">
      <c r="A285" s="24"/>
      <c r="B285" s="24"/>
      <c r="C285" s="24"/>
      <c r="D285" s="24"/>
      <c r="E285" s="24"/>
      <c r="F285" s="24"/>
      <c r="G285" s="24"/>
      <c r="H285" s="24"/>
      <c r="I285" s="44">
        <f>J280+J281+J282+J283</f>
        <v>3877.5000000000005</v>
      </c>
      <c r="J285" s="44"/>
      <c r="K285" s="25">
        <f>IF(Source!I515&lt;&gt;0, ROUND(I285/Source!I515, 2), 0)</f>
        <v>775.5</v>
      </c>
      <c r="P285" s="23">
        <f>I285</f>
        <v>3877.5000000000005</v>
      </c>
    </row>
    <row r="286" spans="1:22" ht="42.75" x14ac:dyDescent="0.2">
      <c r="A286" s="18">
        <v>24</v>
      </c>
      <c r="B286" s="18" t="str">
        <f>Source!F517</f>
        <v>1.21-2303-49-1/1</v>
      </c>
      <c r="C286" s="18" t="str">
        <f>Source!G517</f>
        <v>Техническое обслуживание расцепителя напряжения независимого - полугодовое</v>
      </c>
      <c r="D286" s="19" t="str">
        <f>Source!H517</f>
        <v>шт.</v>
      </c>
      <c r="E286" s="9">
        <f>Source!I517</f>
        <v>1</v>
      </c>
      <c r="F286" s="21"/>
      <c r="G286" s="20"/>
      <c r="H286" s="9"/>
      <c r="I286" s="9"/>
      <c r="J286" s="21"/>
      <c r="K286" s="21"/>
      <c r="Q286">
        <f>ROUND((Source!BZ517/100)*ROUND((Source!AF517*Source!AV517)*Source!I517, 2), 2)</f>
        <v>62.97</v>
      </c>
      <c r="R286">
        <f>Source!X517</f>
        <v>62.97</v>
      </c>
      <c r="S286">
        <f>ROUND((Source!CA517/100)*ROUND((Source!AF517*Source!AV517)*Source!I517, 2), 2)</f>
        <v>9</v>
      </c>
      <c r="T286">
        <f>Source!Y517</f>
        <v>9</v>
      </c>
      <c r="U286">
        <f>ROUND((175/100)*ROUND((Source!AE517*Source!AV517)*Source!I517, 2), 2)</f>
        <v>0</v>
      </c>
      <c r="V286">
        <f>ROUND((108/100)*ROUND(Source!CS517*Source!I517, 2), 2)</f>
        <v>0</v>
      </c>
    </row>
    <row r="287" spans="1:22" ht="14.25" x14ac:dyDescent="0.2">
      <c r="A287" s="18"/>
      <c r="B287" s="18"/>
      <c r="C287" s="18" t="s">
        <v>527</v>
      </c>
      <c r="D287" s="19"/>
      <c r="E287" s="9"/>
      <c r="F287" s="21">
        <f>Source!AO517</f>
        <v>89.95</v>
      </c>
      <c r="G287" s="20" t="str">
        <f>Source!DG517</f>
        <v/>
      </c>
      <c r="H287" s="9">
        <f>Source!AV517</f>
        <v>1</v>
      </c>
      <c r="I287" s="9">
        <f>IF(Source!BA517&lt;&gt; 0, Source!BA517, 1)</f>
        <v>1</v>
      </c>
      <c r="J287" s="21">
        <f>Source!S517</f>
        <v>89.95</v>
      </c>
      <c r="K287" s="21"/>
    </row>
    <row r="288" spans="1:22" ht="14.25" x14ac:dyDescent="0.2">
      <c r="A288" s="18"/>
      <c r="B288" s="18"/>
      <c r="C288" s="18" t="s">
        <v>528</v>
      </c>
      <c r="D288" s="19" t="s">
        <v>529</v>
      </c>
      <c r="E288" s="9">
        <f>Source!AT517</f>
        <v>70</v>
      </c>
      <c r="F288" s="21"/>
      <c r="G288" s="20"/>
      <c r="H288" s="9"/>
      <c r="I288" s="9"/>
      <c r="J288" s="21">
        <f>SUM(R286:R287)</f>
        <v>62.97</v>
      </c>
      <c r="K288" s="21"/>
    </row>
    <row r="289" spans="1:22" ht="14.25" x14ac:dyDescent="0.2">
      <c r="A289" s="18"/>
      <c r="B289" s="18"/>
      <c r="C289" s="18" t="s">
        <v>530</v>
      </c>
      <c r="D289" s="19" t="s">
        <v>529</v>
      </c>
      <c r="E289" s="9">
        <f>Source!AU517</f>
        <v>10</v>
      </c>
      <c r="F289" s="21"/>
      <c r="G289" s="20"/>
      <c r="H289" s="9"/>
      <c r="I289" s="9"/>
      <c r="J289" s="21">
        <f>SUM(T286:T288)</f>
        <v>9</v>
      </c>
      <c r="K289" s="21"/>
    </row>
    <row r="290" spans="1:22" ht="14.25" x14ac:dyDescent="0.2">
      <c r="A290" s="18"/>
      <c r="B290" s="18"/>
      <c r="C290" s="18" t="s">
        <v>531</v>
      </c>
      <c r="D290" s="19" t="s">
        <v>532</v>
      </c>
      <c r="E290" s="9">
        <f>Source!AQ517</f>
        <v>0.16</v>
      </c>
      <c r="F290" s="21"/>
      <c r="G290" s="20" t="str">
        <f>Source!DI517</f>
        <v/>
      </c>
      <c r="H290" s="9">
        <f>Source!AV517</f>
        <v>1</v>
      </c>
      <c r="I290" s="9"/>
      <c r="J290" s="21"/>
      <c r="K290" s="21">
        <f>Source!U517</f>
        <v>0.16</v>
      </c>
    </row>
    <row r="291" spans="1:22" ht="15" x14ac:dyDescent="0.25">
      <c r="A291" s="24"/>
      <c r="B291" s="24"/>
      <c r="C291" s="24"/>
      <c r="D291" s="24"/>
      <c r="E291" s="24"/>
      <c r="F291" s="24"/>
      <c r="G291" s="24"/>
      <c r="H291" s="24"/>
      <c r="I291" s="44">
        <f>J287+J288+J289</f>
        <v>161.92000000000002</v>
      </c>
      <c r="J291" s="44"/>
      <c r="K291" s="25">
        <f>IF(Source!I517&lt;&gt;0, ROUND(I291/Source!I517, 2), 0)</f>
        <v>161.91999999999999</v>
      </c>
      <c r="P291" s="23">
        <f>I291</f>
        <v>161.92000000000002</v>
      </c>
    </row>
    <row r="292" spans="1:22" ht="42.75" x14ac:dyDescent="0.2">
      <c r="A292" s="18">
        <v>25</v>
      </c>
      <c r="B292" s="18" t="str">
        <f>Source!F518</f>
        <v>1.21-2303-28-1/1</v>
      </c>
      <c r="C292" s="18" t="str">
        <f>Source!G518</f>
        <v>Техническое обслуживание автоматического выключателя до 160 А</v>
      </c>
      <c r="D292" s="19" t="str">
        <f>Source!H518</f>
        <v>шт.</v>
      </c>
      <c r="E292" s="9">
        <f>Source!I518</f>
        <v>3</v>
      </c>
      <c r="F292" s="21"/>
      <c r="G292" s="20"/>
      <c r="H292" s="9"/>
      <c r="I292" s="9"/>
      <c r="J292" s="21"/>
      <c r="K292" s="21"/>
      <c r="Q292">
        <f>ROUND((Source!BZ518/100)*ROUND((Source!AF518*Source!AV518)*Source!I518, 2), 2)</f>
        <v>894.18</v>
      </c>
      <c r="R292">
        <f>Source!X518</f>
        <v>894.18</v>
      </c>
      <c r="S292">
        <f>ROUND((Source!CA518/100)*ROUND((Source!AF518*Source!AV518)*Source!I518, 2), 2)</f>
        <v>127.74</v>
      </c>
      <c r="T292">
        <f>Source!Y518</f>
        <v>127.74</v>
      </c>
      <c r="U292">
        <f>ROUND((175/100)*ROUND((Source!AE518*Source!AV518)*Source!I518, 2), 2)</f>
        <v>0</v>
      </c>
      <c r="V292">
        <f>ROUND((108/100)*ROUND(Source!CS518*Source!I518, 2), 2)</f>
        <v>0</v>
      </c>
    </row>
    <row r="293" spans="1:22" ht="14.25" x14ac:dyDescent="0.2">
      <c r="A293" s="18"/>
      <c r="B293" s="18"/>
      <c r="C293" s="18" t="s">
        <v>527</v>
      </c>
      <c r="D293" s="19"/>
      <c r="E293" s="9"/>
      <c r="F293" s="21">
        <f>Source!AO518</f>
        <v>212.9</v>
      </c>
      <c r="G293" s="20" t="str">
        <f>Source!DG518</f>
        <v>)*2</v>
      </c>
      <c r="H293" s="9">
        <f>Source!AV518</f>
        <v>1</v>
      </c>
      <c r="I293" s="9">
        <f>IF(Source!BA518&lt;&gt; 0, Source!BA518, 1)</f>
        <v>1</v>
      </c>
      <c r="J293" s="21">
        <f>Source!S518</f>
        <v>1277.4000000000001</v>
      </c>
      <c r="K293" s="21"/>
    </row>
    <row r="294" spans="1:22" ht="14.25" x14ac:dyDescent="0.2">
      <c r="A294" s="18"/>
      <c r="B294" s="18"/>
      <c r="C294" s="18" t="s">
        <v>535</v>
      </c>
      <c r="D294" s="19"/>
      <c r="E294" s="9"/>
      <c r="F294" s="21">
        <f>Source!AL518</f>
        <v>4.53</v>
      </c>
      <c r="G294" s="20" t="str">
        <f>Source!DD518</f>
        <v>)*2</v>
      </c>
      <c r="H294" s="9">
        <f>Source!AW518</f>
        <v>1</v>
      </c>
      <c r="I294" s="9">
        <f>IF(Source!BC518&lt;&gt; 0, Source!BC518, 1)</f>
        <v>1</v>
      </c>
      <c r="J294" s="21">
        <f>Source!P518</f>
        <v>27.18</v>
      </c>
      <c r="K294" s="21"/>
    </row>
    <row r="295" spans="1:22" ht="14.25" x14ac:dyDescent="0.2">
      <c r="A295" s="18"/>
      <c r="B295" s="18"/>
      <c r="C295" s="18" t="s">
        <v>528</v>
      </c>
      <c r="D295" s="19" t="s">
        <v>529</v>
      </c>
      <c r="E295" s="9">
        <f>Source!AT518</f>
        <v>70</v>
      </c>
      <c r="F295" s="21"/>
      <c r="G295" s="20"/>
      <c r="H295" s="9"/>
      <c r="I295" s="9"/>
      <c r="J295" s="21">
        <f>SUM(R292:R294)</f>
        <v>894.18</v>
      </c>
      <c r="K295" s="21"/>
    </row>
    <row r="296" spans="1:22" ht="14.25" x14ac:dyDescent="0.2">
      <c r="A296" s="18"/>
      <c r="B296" s="18"/>
      <c r="C296" s="18" t="s">
        <v>530</v>
      </c>
      <c r="D296" s="19" t="s">
        <v>529</v>
      </c>
      <c r="E296" s="9">
        <f>Source!AU518</f>
        <v>10</v>
      </c>
      <c r="F296" s="21"/>
      <c r="G296" s="20"/>
      <c r="H296" s="9"/>
      <c r="I296" s="9"/>
      <c r="J296" s="21">
        <f>SUM(T292:T295)</f>
        <v>127.74</v>
      </c>
      <c r="K296" s="21"/>
    </row>
    <row r="297" spans="1:22" ht="14.25" x14ac:dyDescent="0.2">
      <c r="A297" s="18"/>
      <c r="B297" s="18"/>
      <c r="C297" s="18" t="s">
        <v>531</v>
      </c>
      <c r="D297" s="19" t="s">
        <v>532</v>
      </c>
      <c r="E297" s="9">
        <f>Source!AQ518</f>
        <v>0.3</v>
      </c>
      <c r="F297" s="21"/>
      <c r="G297" s="20" t="str">
        <f>Source!DI518</f>
        <v>)*2</v>
      </c>
      <c r="H297" s="9">
        <f>Source!AV518</f>
        <v>1</v>
      </c>
      <c r="I297" s="9"/>
      <c r="J297" s="21"/>
      <c r="K297" s="21">
        <f>Source!U518</f>
        <v>1.7999999999999998</v>
      </c>
    </row>
    <row r="298" spans="1:22" ht="15" x14ac:dyDescent="0.25">
      <c r="A298" s="24"/>
      <c r="B298" s="24"/>
      <c r="C298" s="24"/>
      <c r="D298" s="24"/>
      <c r="E298" s="24"/>
      <c r="F298" s="24"/>
      <c r="G298" s="24"/>
      <c r="H298" s="24"/>
      <c r="I298" s="44">
        <f>J293+J294+J295+J296</f>
        <v>2326.5</v>
      </c>
      <c r="J298" s="44"/>
      <c r="K298" s="25">
        <f>IF(Source!I518&lt;&gt;0, ROUND(I298/Source!I518, 2), 0)</f>
        <v>775.5</v>
      </c>
      <c r="P298" s="23">
        <f>I298</f>
        <v>2326.5</v>
      </c>
    </row>
    <row r="299" spans="1:22" ht="42.75" x14ac:dyDescent="0.2">
      <c r="A299" s="18">
        <v>26</v>
      </c>
      <c r="B299" s="18" t="str">
        <f>Source!F520</f>
        <v>1.21-2303-28-1/1</v>
      </c>
      <c r="C299" s="18" t="str">
        <f>Source!G520</f>
        <v>Техническое обслуживание автоматического выключателя до 160 А</v>
      </c>
      <c r="D299" s="19" t="str">
        <f>Source!H520</f>
        <v>шт.</v>
      </c>
      <c r="E299" s="9">
        <f>Source!I520</f>
        <v>4</v>
      </c>
      <c r="F299" s="21"/>
      <c r="G299" s="20"/>
      <c r="H299" s="9"/>
      <c r="I299" s="9"/>
      <c r="J299" s="21"/>
      <c r="K299" s="21"/>
      <c r="Q299">
        <f>ROUND((Source!BZ520/100)*ROUND((Source!AF520*Source!AV520)*Source!I520, 2), 2)</f>
        <v>1192.24</v>
      </c>
      <c r="R299">
        <f>Source!X520</f>
        <v>1192.24</v>
      </c>
      <c r="S299">
        <f>ROUND((Source!CA520/100)*ROUND((Source!AF520*Source!AV520)*Source!I520, 2), 2)</f>
        <v>170.32</v>
      </c>
      <c r="T299">
        <f>Source!Y520</f>
        <v>170.32</v>
      </c>
      <c r="U299">
        <f>ROUND((175/100)*ROUND((Source!AE520*Source!AV520)*Source!I520, 2), 2)</f>
        <v>0</v>
      </c>
      <c r="V299">
        <f>ROUND((108/100)*ROUND(Source!CS520*Source!I520, 2), 2)</f>
        <v>0</v>
      </c>
    </row>
    <row r="300" spans="1:22" x14ac:dyDescent="0.2">
      <c r="C300" s="22" t="str">
        <f>"Объем: "&amp;Source!I520&amp;"=1+"&amp;"3"</f>
        <v>Объем: 4=1+3</v>
      </c>
    </row>
    <row r="301" spans="1:22" ht="14.25" x14ac:dyDescent="0.2">
      <c r="A301" s="18"/>
      <c r="B301" s="18"/>
      <c r="C301" s="18" t="s">
        <v>527</v>
      </c>
      <c r="D301" s="19"/>
      <c r="E301" s="9"/>
      <c r="F301" s="21">
        <f>Source!AO520</f>
        <v>212.9</v>
      </c>
      <c r="G301" s="20" t="str">
        <f>Source!DG520</f>
        <v>)*2</v>
      </c>
      <c r="H301" s="9">
        <f>Source!AV520</f>
        <v>1</v>
      </c>
      <c r="I301" s="9">
        <f>IF(Source!BA520&lt;&gt; 0, Source!BA520, 1)</f>
        <v>1</v>
      </c>
      <c r="J301" s="21">
        <f>Source!S520</f>
        <v>1703.2</v>
      </c>
      <c r="K301" s="21"/>
    </row>
    <row r="302" spans="1:22" ht="14.25" x14ac:dyDescent="0.2">
      <c r="A302" s="18"/>
      <c r="B302" s="18"/>
      <c r="C302" s="18" t="s">
        <v>535</v>
      </c>
      <c r="D302" s="19"/>
      <c r="E302" s="9"/>
      <c r="F302" s="21">
        <f>Source!AL520</f>
        <v>4.53</v>
      </c>
      <c r="G302" s="20" t="str">
        <f>Source!DD520</f>
        <v>)*2</v>
      </c>
      <c r="H302" s="9">
        <f>Source!AW520</f>
        <v>1</v>
      </c>
      <c r="I302" s="9">
        <f>IF(Source!BC520&lt;&gt; 0, Source!BC520, 1)</f>
        <v>1</v>
      </c>
      <c r="J302" s="21">
        <f>Source!P520</f>
        <v>36.24</v>
      </c>
      <c r="K302" s="21"/>
    </row>
    <row r="303" spans="1:22" ht="14.25" x14ac:dyDescent="0.2">
      <c r="A303" s="18"/>
      <c r="B303" s="18"/>
      <c r="C303" s="18" t="s">
        <v>528</v>
      </c>
      <c r="D303" s="19" t="s">
        <v>529</v>
      </c>
      <c r="E303" s="9">
        <f>Source!AT520</f>
        <v>70</v>
      </c>
      <c r="F303" s="21"/>
      <c r="G303" s="20"/>
      <c r="H303" s="9"/>
      <c r="I303" s="9"/>
      <c r="J303" s="21">
        <f>SUM(R299:R302)</f>
        <v>1192.24</v>
      </c>
      <c r="K303" s="21"/>
    </row>
    <row r="304" spans="1:22" ht="14.25" x14ac:dyDescent="0.2">
      <c r="A304" s="18"/>
      <c r="B304" s="18"/>
      <c r="C304" s="18" t="s">
        <v>530</v>
      </c>
      <c r="D304" s="19" t="s">
        <v>529</v>
      </c>
      <c r="E304" s="9">
        <f>Source!AU520</f>
        <v>10</v>
      </c>
      <c r="F304" s="21"/>
      <c r="G304" s="20"/>
      <c r="H304" s="9"/>
      <c r="I304" s="9"/>
      <c r="J304" s="21">
        <f>SUM(T299:T303)</f>
        <v>170.32</v>
      </c>
      <c r="K304" s="21"/>
    </row>
    <row r="305" spans="1:22" ht="14.25" x14ac:dyDescent="0.2">
      <c r="A305" s="18"/>
      <c r="B305" s="18"/>
      <c r="C305" s="18" t="s">
        <v>531</v>
      </c>
      <c r="D305" s="19" t="s">
        <v>532</v>
      </c>
      <c r="E305" s="9">
        <f>Source!AQ520</f>
        <v>0.3</v>
      </c>
      <c r="F305" s="21"/>
      <c r="G305" s="20" t="str">
        <f>Source!DI520</f>
        <v>)*2</v>
      </c>
      <c r="H305" s="9">
        <f>Source!AV520</f>
        <v>1</v>
      </c>
      <c r="I305" s="9"/>
      <c r="J305" s="21"/>
      <c r="K305" s="21">
        <f>Source!U520</f>
        <v>2.4</v>
      </c>
    </row>
    <row r="306" spans="1:22" ht="15" x14ac:dyDescent="0.25">
      <c r="A306" s="24"/>
      <c r="B306" s="24"/>
      <c r="C306" s="24"/>
      <c r="D306" s="24"/>
      <c r="E306" s="24"/>
      <c r="F306" s="24"/>
      <c r="G306" s="24"/>
      <c r="H306" s="24"/>
      <c r="I306" s="44">
        <f>J301+J302+J303+J304</f>
        <v>3102.0000000000005</v>
      </c>
      <c r="J306" s="44"/>
      <c r="K306" s="25">
        <f>IF(Source!I520&lt;&gt;0, ROUND(I306/Source!I520, 2), 0)</f>
        <v>775.5</v>
      </c>
      <c r="P306" s="23">
        <f>I306</f>
        <v>3102.0000000000005</v>
      </c>
    </row>
    <row r="307" spans="1:22" ht="42.75" x14ac:dyDescent="0.2">
      <c r="A307" s="18">
        <v>27</v>
      </c>
      <c r="B307" s="18" t="str">
        <f>Source!F522</f>
        <v>1.21-2303-49-1/1</v>
      </c>
      <c r="C307" s="18" t="str">
        <f>Source!G522</f>
        <v>Техническое обслуживание расцепителя напряжения независимого - полугодовое</v>
      </c>
      <c r="D307" s="19" t="str">
        <f>Source!H522</f>
        <v>шт.</v>
      </c>
      <c r="E307" s="9">
        <f>Source!I522</f>
        <v>1</v>
      </c>
      <c r="F307" s="21"/>
      <c r="G307" s="20"/>
      <c r="H307" s="9"/>
      <c r="I307" s="9"/>
      <c r="J307" s="21"/>
      <c r="K307" s="21"/>
      <c r="Q307">
        <f>ROUND((Source!BZ522/100)*ROUND((Source!AF522*Source!AV522)*Source!I522, 2), 2)</f>
        <v>62.97</v>
      </c>
      <c r="R307">
        <f>Source!X522</f>
        <v>62.97</v>
      </c>
      <c r="S307">
        <f>ROUND((Source!CA522/100)*ROUND((Source!AF522*Source!AV522)*Source!I522, 2), 2)</f>
        <v>9</v>
      </c>
      <c r="T307">
        <f>Source!Y522</f>
        <v>9</v>
      </c>
      <c r="U307">
        <f>ROUND((175/100)*ROUND((Source!AE522*Source!AV522)*Source!I522, 2), 2)</f>
        <v>0</v>
      </c>
      <c r="V307">
        <f>ROUND((108/100)*ROUND(Source!CS522*Source!I522, 2), 2)</f>
        <v>0</v>
      </c>
    </row>
    <row r="308" spans="1:22" ht="14.25" x14ac:dyDescent="0.2">
      <c r="A308" s="18"/>
      <c r="B308" s="18"/>
      <c r="C308" s="18" t="s">
        <v>527</v>
      </c>
      <c r="D308" s="19"/>
      <c r="E308" s="9"/>
      <c r="F308" s="21">
        <f>Source!AO522</f>
        <v>89.95</v>
      </c>
      <c r="G308" s="20" t="str">
        <f>Source!DG522</f>
        <v/>
      </c>
      <c r="H308" s="9">
        <f>Source!AV522</f>
        <v>1</v>
      </c>
      <c r="I308" s="9">
        <f>IF(Source!BA522&lt;&gt; 0, Source!BA522, 1)</f>
        <v>1</v>
      </c>
      <c r="J308" s="21">
        <f>Source!S522</f>
        <v>89.95</v>
      </c>
      <c r="K308" s="21"/>
    </row>
    <row r="309" spans="1:22" ht="14.25" x14ac:dyDescent="0.2">
      <c r="A309" s="18"/>
      <c r="B309" s="18"/>
      <c r="C309" s="18" t="s">
        <v>528</v>
      </c>
      <c r="D309" s="19" t="s">
        <v>529</v>
      </c>
      <c r="E309" s="9">
        <f>Source!AT522</f>
        <v>70</v>
      </c>
      <c r="F309" s="21"/>
      <c r="G309" s="20"/>
      <c r="H309" s="9"/>
      <c r="I309" s="9"/>
      <c r="J309" s="21">
        <f>SUM(R307:R308)</f>
        <v>62.97</v>
      </c>
      <c r="K309" s="21"/>
    </row>
    <row r="310" spans="1:22" ht="14.25" x14ac:dyDescent="0.2">
      <c r="A310" s="18"/>
      <c r="B310" s="18"/>
      <c r="C310" s="18" t="s">
        <v>530</v>
      </c>
      <c r="D310" s="19" t="s">
        <v>529</v>
      </c>
      <c r="E310" s="9">
        <f>Source!AU522</f>
        <v>10</v>
      </c>
      <c r="F310" s="21"/>
      <c r="G310" s="20"/>
      <c r="H310" s="9"/>
      <c r="I310" s="9"/>
      <c r="J310" s="21">
        <f>SUM(T307:T309)</f>
        <v>9</v>
      </c>
      <c r="K310" s="21"/>
    </row>
    <row r="311" spans="1:22" ht="14.25" x14ac:dyDescent="0.2">
      <c r="A311" s="18"/>
      <c r="B311" s="18"/>
      <c r="C311" s="18" t="s">
        <v>531</v>
      </c>
      <c r="D311" s="19" t="s">
        <v>532</v>
      </c>
      <c r="E311" s="9">
        <f>Source!AQ522</f>
        <v>0.16</v>
      </c>
      <c r="F311" s="21"/>
      <c r="G311" s="20" t="str">
        <f>Source!DI522</f>
        <v/>
      </c>
      <c r="H311" s="9">
        <f>Source!AV522</f>
        <v>1</v>
      </c>
      <c r="I311" s="9"/>
      <c r="J311" s="21"/>
      <c r="K311" s="21">
        <f>Source!U522</f>
        <v>0.16</v>
      </c>
    </row>
    <row r="312" spans="1:22" ht="15" x14ac:dyDescent="0.25">
      <c r="A312" s="24"/>
      <c r="B312" s="24"/>
      <c r="C312" s="24"/>
      <c r="D312" s="24"/>
      <c r="E312" s="24"/>
      <c r="F312" s="24"/>
      <c r="G312" s="24"/>
      <c r="H312" s="24"/>
      <c r="I312" s="44">
        <f>J308+J309+J310</f>
        <v>161.92000000000002</v>
      </c>
      <c r="J312" s="44"/>
      <c r="K312" s="25">
        <f>IF(Source!I522&lt;&gt;0, ROUND(I312/Source!I522, 2), 0)</f>
        <v>161.91999999999999</v>
      </c>
      <c r="P312" s="23">
        <f>I312</f>
        <v>161.92000000000002</v>
      </c>
    </row>
    <row r="313" spans="1:22" ht="42.75" x14ac:dyDescent="0.2">
      <c r="A313" s="18">
        <v>28</v>
      </c>
      <c r="B313" s="18" t="str">
        <f>Source!F523</f>
        <v>1.21-2303-28-1/1</v>
      </c>
      <c r="C313" s="18" t="str">
        <f>Source!G523</f>
        <v>Техническое обслуживание автоматического выключателя до 160 А</v>
      </c>
      <c r="D313" s="19" t="str">
        <f>Source!H523</f>
        <v>шт.</v>
      </c>
      <c r="E313" s="9">
        <f>Source!I523</f>
        <v>2</v>
      </c>
      <c r="F313" s="21"/>
      <c r="G313" s="20"/>
      <c r="H313" s="9"/>
      <c r="I313" s="9"/>
      <c r="J313" s="21"/>
      <c r="K313" s="21"/>
      <c r="Q313">
        <f>ROUND((Source!BZ523/100)*ROUND((Source!AF523*Source!AV523)*Source!I523, 2), 2)</f>
        <v>596.12</v>
      </c>
      <c r="R313">
        <f>Source!X523</f>
        <v>596.12</v>
      </c>
      <c r="S313">
        <f>ROUND((Source!CA523/100)*ROUND((Source!AF523*Source!AV523)*Source!I523, 2), 2)</f>
        <v>85.16</v>
      </c>
      <c r="T313">
        <f>Source!Y523</f>
        <v>85.16</v>
      </c>
      <c r="U313">
        <f>ROUND((175/100)*ROUND((Source!AE523*Source!AV523)*Source!I523, 2), 2)</f>
        <v>0</v>
      </c>
      <c r="V313">
        <f>ROUND((108/100)*ROUND(Source!CS523*Source!I523, 2), 2)</f>
        <v>0</v>
      </c>
    </row>
    <row r="314" spans="1:22" ht="14.25" x14ac:dyDescent="0.2">
      <c r="A314" s="18"/>
      <c r="B314" s="18"/>
      <c r="C314" s="18" t="s">
        <v>527</v>
      </c>
      <c r="D314" s="19"/>
      <c r="E314" s="9"/>
      <c r="F314" s="21">
        <f>Source!AO523</f>
        <v>212.9</v>
      </c>
      <c r="G314" s="20" t="str">
        <f>Source!DG523</f>
        <v>)*2</v>
      </c>
      <c r="H314" s="9">
        <f>Source!AV523</f>
        <v>1</v>
      </c>
      <c r="I314" s="9">
        <f>IF(Source!BA523&lt;&gt; 0, Source!BA523, 1)</f>
        <v>1</v>
      </c>
      <c r="J314" s="21">
        <f>Source!S523</f>
        <v>851.6</v>
      </c>
      <c r="K314" s="21"/>
    </row>
    <row r="315" spans="1:22" ht="14.25" x14ac:dyDescent="0.2">
      <c r="A315" s="18"/>
      <c r="B315" s="18"/>
      <c r="C315" s="18" t="s">
        <v>535</v>
      </c>
      <c r="D315" s="19"/>
      <c r="E315" s="9"/>
      <c r="F315" s="21">
        <f>Source!AL523</f>
        <v>4.53</v>
      </c>
      <c r="G315" s="20" t="str">
        <f>Source!DD523</f>
        <v>)*2</v>
      </c>
      <c r="H315" s="9">
        <f>Source!AW523</f>
        <v>1</v>
      </c>
      <c r="I315" s="9">
        <f>IF(Source!BC523&lt;&gt; 0, Source!BC523, 1)</f>
        <v>1</v>
      </c>
      <c r="J315" s="21">
        <f>Source!P523</f>
        <v>18.12</v>
      </c>
      <c r="K315" s="21"/>
    </row>
    <row r="316" spans="1:22" ht="14.25" x14ac:dyDescent="0.2">
      <c r="A316" s="18"/>
      <c r="B316" s="18"/>
      <c r="C316" s="18" t="s">
        <v>528</v>
      </c>
      <c r="D316" s="19" t="s">
        <v>529</v>
      </c>
      <c r="E316" s="9">
        <f>Source!AT523</f>
        <v>70</v>
      </c>
      <c r="F316" s="21"/>
      <c r="G316" s="20"/>
      <c r="H316" s="9"/>
      <c r="I316" s="9"/>
      <c r="J316" s="21">
        <f>SUM(R313:R315)</f>
        <v>596.12</v>
      </c>
      <c r="K316" s="21"/>
    </row>
    <row r="317" spans="1:22" ht="14.25" x14ac:dyDescent="0.2">
      <c r="A317" s="18"/>
      <c r="B317" s="18"/>
      <c r="C317" s="18" t="s">
        <v>530</v>
      </c>
      <c r="D317" s="19" t="s">
        <v>529</v>
      </c>
      <c r="E317" s="9">
        <f>Source!AU523</f>
        <v>10</v>
      </c>
      <c r="F317" s="21"/>
      <c r="G317" s="20"/>
      <c r="H317" s="9"/>
      <c r="I317" s="9"/>
      <c r="J317" s="21">
        <f>SUM(T313:T316)</f>
        <v>85.16</v>
      </c>
      <c r="K317" s="21"/>
    </row>
    <row r="318" spans="1:22" ht="14.25" x14ac:dyDescent="0.2">
      <c r="A318" s="18"/>
      <c r="B318" s="18"/>
      <c r="C318" s="18" t="s">
        <v>531</v>
      </c>
      <c r="D318" s="19" t="s">
        <v>532</v>
      </c>
      <c r="E318" s="9">
        <f>Source!AQ523</f>
        <v>0.3</v>
      </c>
      <c r="F318" s="21"/>
      <c r="G318" s="20" t="str">
        <f>Source!DI523</f>
        <v>)*2</v>
      </c>
      <c r="H318" s="9">
        <f>Source!AV523</f>
        <v>1</v>
      </c>
      <c r="I318" s="9"/>
      <c r="J318" s="21"/>
      <c r="K318" s="21">
        <f>Source!U523</f>
        <v>1.2</v>
      </c>
    </row>
    <row r="319" spans="1:22" ht="15" x14ac:dyDescent="0.25">
      <c r="A319" s="24"/>
      <c r="B319" s="24"/>
      <c r="C319" s="24"/>
      <c r="D319" s="24"/>
      <c r="E319" s="24"/>
      <c r="F319" s="24"/>
      <c r="G319" s="24"/>
      <c r="H319" s="24"/>
      <c r="I319" s="44">
        <f>J314+J315+J316+J317</f>
        <v>1551.0000000000002</v>
      </c>
      <c r="J319" s="44"/>
      <c r="K319" s="25">
        <f>IF(Source!I523&lt;&gt;0, ROUND(I319/Source!I523, 2), 0)</f>
        <v>775.5</v>
      </c>
      <c r="P319" s="23">
        <f>I319</f>
        <v>1551.0000000000002</v>
      </c>
    </row>
    <row r="320" spans="1:22" ht="42.75" x14ac:dyDescent="0.2">
      <c r="A320" s="18">
        <v>29</v>
      </c>
      <c r="B320" s="18" t="str">
        <f>Source!F525</f>
        <v>1.21-2303-28-1/1</v>
      </c>
      <c r="C320" s="18" t="str">
        <f>Source!G525</f>
        <v>Техническое обслуживание автоматического выключателя до 160 А</v>
      </c>
      <c r="D320" s="19" t="str">
        <f>Source!H525</f>
        <v>шт.</v>
      </c>
      <c r="E320" s="9">
        <f>Source!I525</f>
        <v>5</v>
      </c>
      <c r="F320" s="21"/>
      <c r="G320" s="20"/>
      <c r="H320" s="9"/>
      <c r="I320" s="9"/>
      <c r="J320" s="21"/>
      <c r="K320" s="21"/>
      <c r="Q320">
        <f>ROUND((Source!BZ525/100)*ROUND((Source!AF525*Source!AV525)*Source!I525, 2), 2)</f>
        <v>1490.3</v>
      </c>
      <c r="R320">
        <f>Source!X525</f>
        <v>1490.3</v>
      </c>
      <c r="S320">
        <f>ROUND((Source!CA525/100)*ROUND((Source!AF525*Source!AV525)*Source!I525, 2), 2)</f>
        <v>212.9</v>
      </c>
      <c r="T320">
        <f>Source!Y525</f>
        <v>212.9</v>
      </c>
      <c r="U320">
        <f>ROUND((175/100)*ROUND((Source!AE525*Source!AV525)*Source!I525, 2), 2)</f>
        <v>0</v>
      </c>
      <c r="V320">
        <f>ROUND((108/100)*ROUND(Source!CS525*Source!I525, 2), 2)</f>
        <v>0</v>
      </c>
    </row>
    <row r="321" spans="1:22" x14ac:dyDescent="0.2">
      <c r="C321" s="22" t="str">
        <f>"Объем: "&amp;Source!I525&amp;"=1+"&amp;"4"</f>
        <v>Объем: 5=1+4</v>
      </c>
    </row>
    <row r="322" spans="1:22" ht="14.25" x14ac:dyDescent="0.2">
      <c r="A322" s="18"/>
      <c r="B322" s="18"/>
      <c r="C322" s="18" t="s">
        <v>527</v>
      </c>
      <c r="D322" s="19"/>
      <c r="E322" s="9"/>
      <c r="F322" s="21">
        <f>Source!AO525</f>
        <v>212.9</v>
      </c>
      <c r="G322" s="20" t="str">
        <f>Source!DG525</f>
        <v>)*2</v>
      </c>
      <c r="H322" s="9">
        <f>Source!AV525</f>
        <v>1</v>
      </c>
      <c r="I322" s="9">
        <f>IF(Source!BA525&lt;&gt; 0, Source!BA525, 1)</f>
        <v>1</v>
      </c>
      <c r="J322" s="21">
        <f>Source!S525</f>
        <v>2129</v>
      </c>
      <c r="K322" s="21"/>
    </row>
    <row r="323" spans="1:22" ht="14.25" x14ac:dyDescent="0.2">
      <c r="A323" s="18"/>
      <c r="B323" s="18"/>
      <c r="C323" s="18" t="s">
        <v>535</v>
      </c>
      <c r="D323" s="19"/>
      <c r="E323" s="9"/>
      <c r="F323" s="21">
        <f>Source!AL525</f>
        <v>4.53</v>
      </c>
      <c r="G323" s="20" t="str">
        <f>Source!DD525</f>
        <v>)*2</v>
      </c>
      <c r="H323" s="9">
        <f>Source!AW525</f>
        <v>1</v>
      </c>
      <c r="I323" s="9">
        <f>IF(Source!BC525&lt;&gt; 0, Source!BC525, 1)</f>
        <v>1</v>
      </c>
      <c r="J323" s="21">
        <f>Source!P525</f>
        <v>45.3</v>
      </c>
      <c r="K323" s="21"/>
    </row>
    <row r="324" spans="1:22" ht="14.25" x14ac:dyDescent="0.2">
      <c r="A324" s="18"/>
      <c r="B324" s="18"/>
      <c r="C324" s="18" t="s">
        <v>528</v>
      </c>
      <c r="D324" s="19" t="s">
        <v>529</v>
      </c>
      <c r="E324" s="9">
        <f>Source!AT525</f>
        <v>70</v>
      </c>
      <c r="F324" s="21"/>
      <c r="G324" s="20"/>
      <c r="H324" s="9"/>
      <c r="I324" s="9"/>
      <c r="J324" s="21">
        <f>SUM(R320:R323)</f>
        <v>1490.3</v>
      </c>
      <c r="K324" s="21"/>
    </row>
    <row r="325" spans="1:22" ht="14.25" x14ac:dyDescent="0.2">
      <c r="A325" s="18"/>
      <c r="B325" s="18"/>
      <c r="C325" s="18" t="s">
        <v>530</v>
      </c>
      <c r="D325" s="19" t="s">
        <v>529</v>
      </c>
      <c r="E325" s="9">
        <f>Source!AU525</f>
        <v>10</v>
      </c>
      <c r="F325" s="21"/>
      <c r="G325" s="20"/>
      <c r="H325" s="9"/>
      <c r="I325" s="9"/>
      <c r="J325" s="21">
        <f>SUM(T320:T324)</f>
        <v>212.9</v>
      </c>
      <c r="K325" s="21"/>
    </row>
    <row r="326" spans="1:22" ht="14.25" x14ac:dyDescent="0.2">
      <c r="A326" s="18"/>
      <c r="B326" s="18"/>
      <c r="C326" s="18" t="s">
        <v>531</v>
      </c>
      <c r="D326" s="19" t="s">
        <v>532</v>
      </c>
      <c r="E326" s="9">
        <f>Source!AQ525</f>
        <v>0.3</v>
      </c>
      <c r="F326" s="21"/>
      <c r="G326" s="20" t="str">
        <f>Source!DI525</f>
        <v>)*2</v>
      </c>
      <c r="H326" s="9">
        <f>Source!AV525</f>
        <v>1</v>
      </c>
      <c r="I326" s="9"/>
      <c r="J326" s="21"/>
      <c r="K326" s="21">
        <f>Source!U525</f>
        <v>3</v>
      </c>
    </row>
    <row r="327" spans="1:22" ht="15" x14ac:dyDescent="0.25">
      <c r="A327" s="24"/>
      <c r="B327" s="24"/>
      <c r="C327" s="24"/>
      <c r="D327" s="24"/>
      <c r="E327" s="24"/>
      <c r="F327" s="24"/>
      <c r="G327" s="24"/>
      <c r="H327" s="24"/>
      <c r="I327" s="44">
        <f>J322+J323+J324+J325</f>
        <v>3877.5000000000005</v>
      </c>
      <c r="J327" s="44"/>
      <c r="K327" s="25">
        <f>IF(Source!I525&lt;&gt;0, ROUND(I327/Source!I525, 2), 0)</f>
        <v>775.5</v>
      </c>
      <c r="P327" s="23">
        <f>I327</f>
        <v>3877.5000000000005</v>
      </c>
    </row>
    <row r="328" spans="1:22" ht="42.75" x14ac:dyDescent="0.2">
      <c r="A328" s="18">
        <v>30</v>
      </c>
      <c r="B328" s="18" t="str">
        <f>Source!F527</f>
        <v>1.21-2303-49-1/1</v>
      </c>
      <c r="C328" s="18" t="str">
        <f>Source!G527</f>
        <v>Техническое обслуживание расцепителя напряжения независимого - полугодовое</v>
      </c>
      <c r="D328" s="19" t="str">
        <f>Source!H527</f>
        <v>шт.</v>
      </c>
      <c r="E328" s="9">
        <f>Source!I527</f>
        <v>2</v>
      </c>
      <c r="F328" s="21"/>
      <c r="G328" s="20"/>
      <c r="H328" s="9"/>
      <c r="I328" s="9"/>
      <c r="J328" s="21"/>
      <c r="K328" s="21"/>
      <c r="Q328">
        <f>ROUND((Source!BZ527/100)*ROUND((Source!AF527*Source!AV527)*Source!I527, 2), 2)</f>
        <v>125.93</v>
      </c>
      <c r="R328">
        <f>Source!X527</f>
        <v>125.93</v>
      </c>
      <c r="S328">
        <f>ROUND((Source!CA527/100)*ROUND((Source!AF527*Source!AV527)*Source!I527, 2), 2)</f>
        <v>17.989999999999998</v>
      </c>
      <c r="T328">
        <f>Source!Y527</f>
        <v>17.989999999999998</v>
      </c>
      <c r="U328">
        <f>ROUND((175/100)*ROUND((Source!AE527*Source!AV527)*Source!I527, 2), 2)</f>
        <v>0</v>
      </c>
      <c r="V328">
        <f>ROUND((108/100)*ROUND(Source!CS527*Source!I527, 2), 2)</f>
        <v>0</v>
      </c>
    </row>
    <row r="329" spans="1:22" ht="14.25" x14ac:dyDescent="0.2">
      <c r="A329" s="18"/>
      <c r="B329" s="18"/>
      <c r="C329" s="18" t="s">
        <v>527</v>
      </c>
      <c r="D329" s="19"/>
      <c r="E329" s="9"/>
      <c r="F329" s="21">
        <f>Source!AO527</f>
        <v>89.95</v>
      </c>
      <c r="G329" s="20" t="str">
        <f>Source!DG527</f>
        <v/>
      </c>
      <c r="H329" s="9">
        <f>Source!AV527</f>
        <v>1</v>
      </c>
      <c r="I329" s="9">
        <f>IF(Source!BA527&lt;&gt; 0, Source!BA527, 1)</f>
        <v>1</v>
      </c>
      <c r="J329" s="21">
        <f>Source!S527</f>
        <v>179.9</v>
      </c>
      <c r="K329" s="21"/>
    </row>
    <row r="330" spans="1:22" ht="14.25" x14ac:dyDescent="0.2">
      <c r="A330" s="18"/>
      <c r="B330" s="18"/>
      <c r="C330" s="18" t="s">
        <v>528</v>
      </c>
      <c r="D330" s="19" t="s">
        <v>529</v>
      </c>
      <c r="E330" s="9">
        <f>Source!AT527</f>
        <v>70</v>
      </c>
      <c r="F330" s="21"/>
      <c r="G330" s="20"/>
      <c r="H330" s="9"/>
      <c r="I330" s="9"/>
      <c r="J330" s="21">
        <f>SUM(R328:R329)</f>
        <v>125.93</v>
      </c>
      <c r="K330" s="21"/>
    </row>
    <row r="331" spans="1:22" ht="14.25" x14ac:dyDescent="0.2">
      <c r="A331" s="18"/>
      <c r="B331" s="18"/>
      <c r="C331" s="18" t="s">
        <v>530</v>
      </c>
      <c r="D331" s="19" t="s">
        <v>529</v>
      </c>
      <c r="E331" s="9">
        <f>Source!AU527</f>
        <v>10</v>
      </c>
      <c r="F331" s="21"/>
      <c r="G331" s="20"/>
      <c r="H331" s="9"/>
      <c r="I331" s="9"/>
      <c r="J331" s="21">
        <f>SUM(T328:T330)</f>
        <v>17.989999999999998</v>
      </c>
      <c r="K331" s="21"/>
    </row>
    <row r="332" spans="1:22" ht="14.25" x14ac:dyDescent="0.2">
      <c r="A332" s="18"/>
      <c r="B332" s="18"/>
      <c r="C332" s="18" t="s">
        <v>531</v>
      </c>
      <c r="D332" s="19" t="s">
        <v>532</v>
      </c>
      <c r="E332" s="9">
        <f>Source!AQ527</f>
        <v>0.16</v>
      </c>
      <c r="F332" s="21"/>
      <c r="G332" s="20" t="str">
        <f>Source!DI527</f>
        <v/>
      </c>
      <c r="H332" s="9">
        <f>Source!AV527</f>
        <v>1</v>
      </c>
      <c r="I332" s="9"/>
      <c r="J332" s="21"/>
      <c r="K332" s="21">
        <f>Source!U527</f>
        <v>0.32</v>
      </c>
    </row>
    <row r="333" spans="1:22" ht="15" x14ac:dyDescent="0.25">
      <c r="A333" s="24"/>
      <c r="B333" s="24"/>
      <c r="C333" s="24"/>
      <c r="D333" s="24"/>
      <c r="E333" s="24"/>
      <c r="F333" s="24"/>
      <c r="G333" s="24"/>
      <c r="H333" s="24"/>
      <c r="I333" s="44">
        <f>J329+J330+J331</f>
        <v>323.82000000000005</v>
      </c>
      <c r="J333" s="44"/>
      <c r="K333" s="25">
        <f>IF(Source!I527&lt;&gt;0, ROUND(I333/Source!I527, 2), 0)</f>
        <v>161.91</v>
      </c>
      <c r="P333" s="23">
        <f>I333</f>
        <v>323.82000000000005</v>
      </c>
    </row>
    <row r="334" spans="1:22" ht="42.75" x14ac:dyDescent="0.2">
      <c r="A334" s="18">
        <v>31</v>
      </c>
      <c r="B334" s="18" t="str">
        <f>Source!F528</f>
        <v>1.21-2303-28-1/1</v>
      </c>
      <c r="C334" s="18" t="str">
        <f>Source!G528</f>
        <v>Техническое обслуживание автоматического выключателя до 160 А</v>
      </c>
      <c r="D334" s="19" t="str">
        <f>Source!H528</f>
        <v>шт.</v>
      </c>
      <c r="E334" s="9">
        <f>Source!I528</f>
        <v>4</v>
      </c>
      <c r="F334" s="21"/>
      <c r="G334" s="20"/>
      <c r="H334" s="9"/>
      <c r="I334" s="9"/>
      <c r="J334" s="21"/>
      <c r="K334" s="21"/>
      <c r="Q334">
        <f>ROUND((Source!BZ528/100)*ROUND((Source!AF528*Source!AV528)*Source!I528, 2), 2)</f>
        <v>1192.24</v>
      </c>
      <c r="R334">
        <f>Source!X528</f>
        <v>1192.24</v>
      </c>
      <c r="S334">
        <f>ROUND((Source!CA528/100)*ROUND((Source!AF528*Source!AV528)*Source!I528, 2), 2)</f>
        <v>170.32</v>
      </c>
      <c r="T334">
        <f>Source!Y528</f>
        <v>170.32</v>
      </c>
      <c r="U334">
        <f>ROUND((175/100)*ROUND((Source!AE528*Source!AV528)*Source!I528, 2), 2)</f>
        <v>0</v>
      </c>
      <c r="V334">
        <f>ROUND((108/100)*ROUND(Source!CS528*Source!I528, 2), 2)</f>
        <v>0</v>
      </c>
    </row>
    <row r="335" spans="1:22" ht="14.25" x14ac:dyDescent="0.2">
      <c r="A335" s="18"/>
      <c r="B335" s="18"/>
      <c r="C335" s="18" t="s">
        <v>527</v>
      </c>
      <c r="D335" s="19"/>
      <c r="E335" s="9"/>
      <c r="F335" s="21">
        <f>Source!AO528</f>
        <v>212.9</v>
      </c>
      <c r="G335" s="20" t="str">
        <f>Source!DG528</f>
        <v>)*2</v>
      </c>
      <c r="H335" s="9">
        <f>Source!AV528</f>
        <v>1</v>
      </c>
      <c r="I335" s="9">
        <f>IF(Source!BA528&lt;&gt; 0, Source!BA528, 1)</f>
        <v>1</v>
      </c>
      <c r="J335" s="21">
        <f>Source!S528</f>
        <v>1703.2</v>
      </c>
      <c r="K335" s="21"/>
    </row>
    <row r="336" spans="1:22" ht="14.25" x14ac:dyDescent="0.2">
      <c r="A336" s="18"/>
      <c r="B336" s="18"/>
      <c r="C336" s="18" t="s">
        <v>535</v>
      </c>
      <c r="D336" s="19"/>
      <c r="E336" s="9"/>
      <c r="F336" s="21">
        <f>Source!AL528</f>
        <v>4.53</v>
      </c>
      <c r="G336" s="20" t="str">
        <f>Source!DD528</f>
        <v>)*2</v>
      </c>
      <c r="H336" s="9">
        <f>Source!AW528</f>
        <v>1</v>
      </c>
      <c r="I336" s="9">
        <f>IF(Source!BC528&lt;&gt; 0, Source!BC528, 1)</f>
        <v>1</v>
      </c>
      <c r="J336" s="21">
        <f>Source!P528</f>
        <v>36.24</v>
      </c>
      <c r="K336" s="21"/>
    </row>
    <row r="337" spans="1:22" ht="14.25" x14ac:dyDescent="0.2">
      <c r="A337" s="18"/>
      <c r="B337" s="18"/>
      <c r="C337" s="18" t="s">
        <v>528</v>
      </c>
      <c r="D337" s="19" t="s">
        <v>529</v>
      </c>
      <c r="E337" s="9">
        <f>Source!AT528</f>
        <v>70</v>
      </c>
      <c r="F337" s="21"/>
      <c r="G337" s="20"/>
      <c r="H337" s="9"/>
      <c r="I337" s="9"/>
      <c r="J337" s="21">
        <f>SUM(R334:R336)</f>
        <v>1192.24</v>
      </c>
      <c r="K337" s="21"/>
    </row>
    <row r="338" spans="1:22" ht="14.25" x14ac:dyDescent="0.2">
      <c r="A338" s="18"/>
      <c r="B338" s="18"/>
      <c r="C338" s="18" t="s">
        <v>530</v>
      </c>
      <c r="D338" s="19" t="s">
        <v>529</v>
      </c>
      <c r="E338" s="9">
        <f>Source!AU528</f>
        <v>10</v>
      </c>
      <c r="F338" s="21"/>
      <c r="G338" s="20"/>
      <c r="H338" s="9"/>
      <c r="I338" s="9"/>
      <c r="J338" s="21">
        <f>SUM(T334:T337)</f>
        <v>170.32</v>
      </c>
      <c r="K338" s="21"/>
    </row>
    <row r="339" spans="1:22" ht="14.25" x14ac:dyDescent="0.2">
      <c r="A339" s="18"/>
      <c r="B339" s="18"/>
      <c r="C339" s="18" t="s">
        <v>531</v>
      </c>
      <c r="D339" s="19" t="s">
        <v>532</v>
      </c>
      <c r="E339" s="9">
        <f>Source!AQ528</f>
        <v>0.3</v>
      </c>
      <c r="F339" s="21"/>
      <c r="G339" s="20" t="str">
        <f>Source!DI528</f>
        <v>)*2</v>
      </c>
      <c r="H339" s="9">
        <f>Source!AV528</f>
        <v>1</v>
      </c>
      <c r="I339" s="9"/>
      <c r="J339" s="21"/>
      <c r="K339" s="21">
        <f>Source!U528</f>
        <v>2.4</v>
      </c>
    </row>
    <row r="340" spans="1:22" ht="15" x14ac:dyDescent="0.25">
      <c r="A340" s="24"/>
      <c r="B340" s="24"/>
      <c r="C340" s="24"/>
      <c r="D340" s="24"/>
      <c r="E340" s="24"/>
      <c r="F340" s="24"/>
      <c r="G340" s="24"/>
      <c r="H340" s="24"/>
      <c r="I340" s="44">
        <f>J335+J336+J337+J338</f>
        <v>3102.0000000000005</v>
      </c>
      <c r="J340" s="44"/>
      <c r="K340" s="25">
        <f>IF(Source!I528&lt;&gt;0, ROUND(I340/Source!I528, 2), 0)</f>
        <v>775.5</v>
      </c>
      <c r="P340" s="23">
        <f>I340</f>
        <v>3102.0000000000005</v>
      </c>
    </row>
    <row r="341" spans="1:22" ht="42.75" x14ac:dyDescent="0.2">
      <c r="A341" s="18">
        <v>32</v>
      </c>
      <c r="B341" s="18" t="str">
        <f>Source!F530</f>
        <v>1.21-2303-28-1/1</v>
      </c>
      <c r="C341" s="18" t="str">
        <f>Source!G530</f>
        <v>Техническое обслуживание автоматического выключателя до 160 А</v>
      </c>
      <c r="D341" s="19" t="str">
        <f>Source!H530</f>
        <v>шт.</v>
      </c>
      <c r="E341" s="9">
        <f>Source!I530</f>
        <v>9</v>
      </c>
      <c r="F341" s="21"/>
      <c r="G341" s="20"/>
      <c r="H341" s="9"/>
      <c r="I341" s="9"/>
      <c r="J341" s="21"/>
      <c r="K341" s="21"/>
      <c r="Q341">
        <f>ROUND((Source!BZ530/100)*ROUND((Source!AF530*Source!AV530)*Source!I530, 2), 2)</f>
        <v>2682.54</v>
      </c>
      <c r="R341">
        <f>Source!X530</f>
        <v>2682.54</v>
      </c>
      <c r="S341">
        <f>ROUND((Source!CA530/100)*ROUND((Source!AF530*Source!AV530)*Source!I530, 2), 2)</f>
        <v>383.22</v>
      </c>
      <c r="T341">
        <f>Source!Y530</f>
        <v>383.22</v>
      </c>
      <c r="U341">
        <f>ROUND((175/100)*ROUND((Source!AE530*Source!AV530)*Source!I530, 2), 2)</f>
        <v>0</v>
      </c>
      <c r="V341">
        <f>ROUND((108/100)*ROUND(Source!CS530*Source!I530, 2), 2)</f>
        <v>0</v>
      </c>
    </row>
    <row r="342" spans="1:22" x14ac:dyDescent="0.2">
      <c r="C342" s="22" t="str">
        <f>"Объем: "&amp;Source!I530&amp;"=1+"&amp;"8"</f>
        <v>Объем: 9=1+8</v>
      </c>
    </row>
    <row r="343" spans="1:22" ht="14.25" x14ac:dyDescent="0.2">
      <c r="A343" s="18"/>
      <c r="B343" s="18"/>
      <c r="C343" s="18" t="s">
        <v>527</v>
      </c>
      <c r="D343" s="19"/>
      <c r="E343" s="9"/>
      <c r="F343" s="21">
        <f>Source!AO530</f>
        <v>212.9</v>
      </c>
      <c r="G343" s="20" t="str">
        <f>Source!DG530</f>
        <v>)*2</v>
      </c>
      <c r="H343" s="9">
        <f>Source!AV530</f>
        <v>1</v>
      </c>
      <c r="I343" s="9">
        <f>IF(Source!BA530&lt;&gt; 0, Source!BA530, 1)</f>
        <v>1</v>
      </c>
      <c r="J343" s="21">
        <f>Source!S530</f>
        <v>3832.2</v>
      </c>
      <c r="K343" s="21"/>
    </row>
    <row r="344" spans="1:22" ht="14.25" x14ac:dyDescent="0.2">
      <c r="A344" s="18"/>
      <c r="B344" s="18"/>
      <c r="C344" s="18" t="s">
        <v>535</v>
      </c>
      <c r="D344" s="19"/>
      <c r="E344" s="9"/>
      <c r="F344" s="21">
        <f>Source!AL530</f>
        <v>4.53</v>
      </c>
      <c r="G344" s="20" t="str">
        <f>Source!DD530</f>
        <v>)*2</v>
      </c>
      <c r="H344" s="9">
        <f>Source!AW530</f>
        <v>1</v>
      </c>
      <c r="I344" s="9">
        <f>IF(Source!BC530&lt;&gt; 0, Source!BC530, 1)</f>
        <v>1</v>
      </c>
      <c r="J344" s="21">
        <f>Source!P530</f>
        <v>81.540000000000006</v>
      </c>
      <c r="K344" s="21"/>
    </row>
    <row r="345" spans="1:22" ht="14.25" x14ac:dyDescent="0.2">
      <c r="A345" s="18"/>
      <c r="B345" s="18"/>
      <c r="C345" s="18" t="s">
        <v>528</v>
      </c>
      <c r="D345" s="19" t="s">
        <v>529</v>
      </c>
      <c r="E345" s="9">
        <f>Source!AT530</f>
        <v>70</v>
      </c>
      <c r="F345" s="21"/>
      <c r="G345" s="20"/>
      <c r="H345" s="9"/>
      <c r="I345" s="9"/>
      <c r="J345" s="21">
        <f>SUM(R341:R344)</f>
        <v>2682.54</v>
      </c>
      <c r="K345" s="21"/>
    </row>
    <row r="346" spans="1:22" ht="14.25" x14ac:dyDescent="0.2">
      <c r="A346" s="18"/>
      <c r="B346" s="18"/>
      <c r="C346" s="18" t="s">
        <v>530</v>
      </c>
      <c r="D346" s="19" t="s">
        <v>529</v>
      </c>
      <c r="E346" s="9">
        <f>Source!AU530</f>
        <v>10</v>
      </c>
      <c r="F346" s="21"/>
      <c r="G346" s="20"/>
      <c r="H346" s="9"/>
      <c r="I346" s="9"/>
      <c r="J346" s="21">
        <f>SUM(T341:T345)</f>
        <v>383.22</v>
      </c>
      <c r="K346" s="21"/>
    </row>
    <row r="347" spans="1:22" ht="14.25" x14ac:dyDescent="0.2">
      <c r="A347" s="18"/>
      <c r="B347" s="18"/>
      <c r="C347" s="18" t="s">
        <v>531</v>
      </c>
      <c r="D347" s="19" t="s">
        <v>532</v>
      </c>
      <c r="E347" s="9">
        <f>Source!AQ530</f>
        <v>0.3</v>
      </c>
      <c r="F347" s="21"/>
      <c r="G347" s="20" t="str">
        <f>Source!DI530</f>
        <v>)*2</v>
      </c>
      <c r="H347" s="9">
        <f>Source!AV530</f>
        <v>1</v>
      </c>
      <c r="I347" s="9"/>
      <c r="J347" s="21"/>
      <c r="K347" s="21">
        <f>Source!U530</f>
        <v>5.3999999999999995</v>
      </c>
    </row>
    <row r="348" spans="1:22" ht="15" x14ac:dyDescent="0.25">
      <c r="A348" s="24"/>
      <c r="B348" s="24"/>
      <c r="C348" s="24"/>
      <c r="D348" s="24"/>
      <c r="E348" s="24"/>
      <c r="F348" s="24"/>
      <c r="G348" s="24"/>
      <c r="H348" s="24"/>
      <c r="I348" s="44">
        <f>J343+J344+J345+J346</f>
        <v>6979.5</v>
      </c>
      <c r="J348" s="44"/>
      <c r="K348" s="25">
        <f>IF(Source!I530&lt;&gt;0, ROUND(I348/Source!I530, 2), 0)</f>
        <v>775.5</v>
      </c>
      <c r="P348" s="23">
        <f>I348</f>
        <v>6979.5</v>
      </c>
    </row>
    <row r="349" spans="1:22" ht="114" x14ac:dyDescent="0.2">
      <c r="A349" s="18">
        <v>33</v>
      </c>
      <c r="B349" s="18" t="str">
        <f>Source!F531</f>
        <v>1.23-2303-5-1/1</v>
      </c>
      <c r="C349" s="18" t="str">
        <f>Source!G531</f>
        <v>Комплекс работ по техническому обслуживанию оборудования, автоматизированных систем и исполнительных механизмов - шкафы, пульты управления, автоматизированные рабочие места/Шкаф управления TM AWADA в сборе</v>
      </c>
      <c r="D349" s="19" t="str">
        <f>Source!H531</f>
        <v>шт.</v>
      </c>
      <c r="E349" s="9">
        <f>Source!I531</f>
        <v>7</v>
      </c>
      <c r="F349" s="21"/>
      <c r="G349" s="20"/>
      <c r="H349" s="9"/>
      <c r="I349" s="9"/>
      <c r="J349" s="21"/>
      <c r="K349" s="21"/>
      <c r="Q349">
        <f>ROUND((Source!BZ531/100)*ROUND((Source!AF531*Source!AV531)*Source!I531, 2), 2)</f>
        <v>7994.25</v>
      </c>
      <c r="R349">
        <f>Source!X531</f>
        <v>7994.25</v>
      </c>
      <c r="S349">
        <f>ROUND((Source!CA531/100)*ROUND((Source!AF531*Source!AV531)*Source!I531, 2), 2)</f>
        <v>1142.04</v>
      </c>
      <c r="T349">
        <f>Source!Y531</f>
        <v>1142.04</v>
      </c>
      <c r="U349">
        <f>ROUND((175/100)*ROUND((Source!AE531*Source!AV531)*Source!I531, 2), 2)</f>
        <v>0</v>
      </c>
      <c r="V349">
        <f>ROUND((108/100)*ROUND(Source!CS531*Source!I531, 2), 2)</f>
        <v>0</v>
      </c>
    </row>
    <row r="350" spans="1:22" x14ac:dyDescent="0.2">
      <c r="C350" s="22" t="str">
        <f>"Объем: "&amp;Source!I531&amp;"=1+"&amp;"1+"&amp;"5"</f>
        <v>Объем: 7=1+1+5</v>
      </c>
    </row>
    <row r="351" spans="1:22" ht="14.25" x14ac:dyDescent="0.2">
      <c r="A351" s="18"/>
      <c r="B351" s="18"/>
      <c r="C351" s="18" t="s">
        <v>527</v>
      </c>
      <c r="D351" s="19"/>
      <c r="E351" s="9"/>
      <c r="F351" s="21">
        <f>Source!AO531</f>
        <v>815.74</v>
      </c>
      <c r="G351" s="20" t="str">
        <f>Source!DG531</f>
        <v>)*2</v>
      </c>
      <c r="H351" s="9">
        <f>Source!AV531</f>
        <v>1</v>
      </c>
      <c r="I351" s="9">
        <f>IF(Source!BA531&lt;&gt; 0, Source!BA531, 1)</f>
        <v>1</v>
      </c>
      <c r="J351" s="21">
        <f>Source!S531</f>
        <v>11420.36</v>
      </c>
      <c r="K351" s="21"/>
    </row>
    <row r="352" spans="1:22" ht="14.25" x14ac:dyDescent="0.2">
      <c r="A352" s="18"/>
      <c r="B352" s="18"/>
      <c r="C352" s="18" t="s">
        <v>528</v>
      </c>
      <c r="D352" s="19" t="s">
        <v>529</v>
      </c>
      <c r="E352" s="9">
        <f>Source!AT531</f>
        <v>70</v>
      </c>
      <c r="F352" s="21"/>
      <c r="G352" s="20"/>
      <c r="H352" s="9"/>
      <c r="I352" s="9"/>
      <c r="J352" s="21">
        <f>SUM(R349:R351)</f>
        <v>7994.25</v>
      </c>
      <c r="K352" s="21"/>
    </row>
    <row r="353" spans="1:22" ht="14.25" x14ac:dyDescent="0.2">
      <c r="A353" s="18"/>
      <c r="B353" s="18"/>
      <c r="C353" s="18" t="s">
        <v>530</v>
      </c>
      <c r="D353" s="19" t="s">
        <v>529</v>
      </c>
      <c r="E353" s="9">
        <f>Source!AU531</f>
        <v>10</v>
      </c>
      <c r="F353" s="21"/>
      <c r="G353" s="20"/>
      <c r="H353" s="9"/>
      <c r="I353" s="9"/>
      <c r="J353" s="21">
        <f>SUM(T349:T352)</f>
        <v>1142.04</v>
      </c>
      <c r="K353" s="21"/>
    </row>
    <row r="354" spans="1:22" ht="14.25" x14ac:dyDescent="0.2">
      <c r="A354" s="18"/>
      <c r="B354" s="18"/>
      <c r="C354" s="18" t="s">
        <v>531</v>
      </c>
      <c r="D354" s="19" t="s">
        <v>532</v>
      </c>
      <c r="E354" s="9">
        <f>Source!AQ531</f>
        <v>1.06</v>
      </c>
      <c r="F354" s="21"/>
      <c r="G354" s="20" t="str">
        <f>Source!DI531</f>
        <v>)*2</v>
      </c>
      <c r="H354" s="9">
        <f>Source!AV531</f>
        <v>1</v>
      </c>
      <c r="I354" s="9"/>
      <c r="J354" s="21"/>
      <c r="K354" s="21">
        <f>Source!U531</f>
        <v>14.84</v>
      </c>
    </row>
    <row r="355" spans="1:22" ht="15" x14ac:dyDescent="0.25">
      <c r="A355" s="24"/>
      <c r="B355" s="24"/>
      <c r="C355" s="24"/>
      <c r="D355" s="24"/>
      <c r="E355" s="24"/>
      <c r="F355" s="24"/>
      <c r="G355" s="24"/>
      <c r="H355" s="24"/>
      <c r="I355" s="44">
        <f>J351+J352+J353</f>
        <v>20556.650000000001</v>
      </c>
      <c r="J355" s="44"/>
      <c r="K355" s="25">
        <f>IF(Source!I531&lt;&gt;0, ROUND(I355/Source!I531, 2), 0)</f>
        <v>2936.66</v>
      </c>
      <c r="P355" s="23">
        <f>I355</f>
        <v>20556.650000000001</v>
      </c>
    </row>
    <row r="357" spans="1:22" ht="15" x14ac:dyDescent="0.25">
      <c r="A357" s="43" t="str">
        <f>CONCATENATE("Итого по подразделу: ",IF(Source!G533&lt;&gt;"Новый подраздел", Source!G533, ""))</f>
        <v>Итого по подразделу: 4.1 Оборудование</v>
      </c>
      <c r="B357" s="43"/>
      <c r="C357" s="43"/>
      <c r="D357" s="43"/>
      <c r="E357" s="43"/>
      <c r="F357" s="43"/>
      <c r="G357" s="43"/>
      <c r="H357" s="43"/>
      <c r="I357" s="41">
        <f>SUM(P209:P356)</f>
        <v>90977.979999999981</v>
      </c>
      <c r="J357" s="42"/>
      <c r="K357" s="27"/>
    </row>
    <row r="360" spans="1:22" ht="16.5" x14ac:dyDescent="0.25">
      <c r="A360" s="45" t="str">
        <f>CONCATENATE("Подраздел: ",IF(Source!G563&lt;&gt;"Новый подраздел", Source!G563, ""))</f>
        <v>Подраздел: 4.2 Осветительная арматура</v>
      </c>
      <c r="B360" s="45"/>
      <c r="C360" s="45"/>
      <c r="D360" s="45"/>
      <c r="E360" s="45"/>
      <c r="F360" s="45"/>
      <c r="G360" s="45"/>
      <c r="H360" s="45"/>
      <c r="I360" s="45"/>
      <c r="J360" s="45"/>
      <c r="K360" s="45"/>
    </row>
    <row r="361" spans="1:22" ht="207.75" x14ac:dyDescent="0.2">
      <c r="A361" s="18">
        <v>34</v>
      </c>
      <c r="B361" s="18" t="s">
        <v>537</v>
      </c>
      <c r="C361" s="18" t="s">
        <v>538</v>
      </c>
      <c r="D361" s="19" t="str">
        <f>Source!H567</f>
        <v>шт.</v>
      </c>
      <c r="E361" s="9">
        <f>Source!I567</f>
        <v>270</v>
      </c>
      <c r="F361" s="21"/>
      <c r="G361" s="20"/>
      <c r="H361" s="9"/>
      <c r="I361" s="9"/>
      <c r="J361" s="21"/>
      <c r="K361" s="21"/>
      <c r="Q361">
        <f>ROUND((Source!BZ567/100)*ROUND((Source!AF567*Source!AV567)*Source!I567, 2), 2)</f>
        <v>19889.91</v>
      </c>
      <c r="R361">
        <f>Source!X567</f>
        <v>19889.91</v>
      </c>
      <c r="S361">
        <f>ROUND((Source!CA567/100)*ROUND((Source!AF567*Source!AV567)*Source!I567, 2), 2)</f>
        <v>2841.42</v>
      </c>
      <c r="T361">
        <f>Source!Y567</f>
        <v>2841.42</v>
      </c>
      <c r="U361">
        <f>ROUND((175/100)*ROUND((Source!AE567*Source!AV567)*Source!I567, 2), 2)</f>
        <v>0</v>
      </c>
      <c r="V361">
        <f>ROUND((108/100)*ROUND(Source!CS567*Source!I567, 2), 2)</f>
        <v>0</v>
      </c>
    </row>
    <row r="362" spans="1:22" ht="14.25" x14ac:dyDescent="0.2">
      <c r="A362" s="18"/>
      <c r="B362" s="18"/>
      <c r="C362" s="18" t="s">
        <v>527</v>
      </c>
      <c r="D362" s="19"/>
      <c r="E362" s="9"/>
      <c r="F362" s="21">
        <f>Source!AO567</f>
        <v>101.19</v>
      </c>
      <c r="G362" s="20" t="str">
        <f>Source!DG567</f>
        <v>*1,04</v>
      </c>
      <c r="H362" s="9">
        <f>Source!AV567</f>
        <v>1</v>
      </c>
      <c r="I362" s="9">
        <f>IF(Source!BA567&lt;&gt; 0, Source!BA567, 1)</f>
        <v>1</v>
      </c>
      <c r="J362" s="21">
        <f>Source!S567</f>
        <v>28414.15</v>
      </c>
      <c r="K362" s="21"/>
    </row>
    <row r="363" spans="1:22" ht="14.25" x14ac:dyDescent="0.2">
      <c r="A363" s="18"/>
      <c r="B363" s="18"/>
      <c r="C363" s="18" t="s">
        <v>535</v>
      </c>
      <c r="D363" s="19"/>
      <c r="E363" s="9"/>
      <c r="F363" s="21">
        <f>Source!AL567</f>
        <v>1.26</v>
      </c>
      <c r="G363" s="20" t="str">
        <f>Source!DD567</f>
        <v/>
      </c>
      <c r="H363" s="9">
        <f>Source!AW567</f>
        <v>1</v>
      </c>
      <c r="I363" s="9">
        <f>IF(Source!BC567&lt;&gt; 0, Source!BC567, 1)</f>
        <v>1</v>
      </c>
      <c r="J363" s="21">
        <f>Source!P567</f>
        <v>340.2</v>
      </c>
      <c r="K363" s="21"/>
    </row>
    <row r="364" spans="1:22" ht="14.25" x14ac:dyDescent="0.2">
      <c r="A364" s="18"/>
      <c r="B364" s="18"/>
      <c r="C364" s="18" t="s">
        <v>528</v>
      </c>
      <c r="D364" s="19" t="s">
        <v>529</v>
      </c>
      <c r="E364" s="9">
        <f>Source!AT567</f>
        <v>70</v>
      </c>
      <c r="F364" s="21"/>
      <c r="G364" s="20"/>
      <c r="H364" s="9"/>
      <c r="I364" s="9"/>
      <c r="J364" s="21">
        <f>SUM(R361:R363)</f>
        <v>19889.91</v>
      </c>
      <c r="K364" s="21"/>
    </row>
    <row r="365" spans="1:22" ht="14.25" x14ac:dyDescent="0.2">
      <c r="A365" s="18"/>
      <c r="B365" s="18"/>
      <c r="C365" s="18" t="s">
        <v>530</v>
      </c>
      <c r="D365" s="19" t="s">
        <v>529</v>
      </c>
      <c r="E365" s="9">
        <f>Source!AU567</f>
        <v>10</v>
      </c>
      <c r="F365" s="21"/>
      <c r="G365" s="20"/>
      <c r="H365" s="9"/>
      <c r="I365" s="9"/>
      <c r="J365" s="21">
        <f>SUM(T361:T364)</f>
        <v>2841.42</v>
      </c>
      <c r="K365" s="21"/>
    </row>
    <row r="366" spans="1:22" ht="14.25" x14ac:dyDescent="0.2">
      <c r="A366" s="18"/>
      <c r="B366" s="18"/>
      <c r="C366" s="18" t="s">
        <v>531</v>
      </c>
      <c r="D366" s="19" t="s">
        <v>532</v>
      </c>
      <c r="E366" s="9">
        <f>Source!AQ567</f>
        <v>0.18</v>
      </c>
      <c r="F366" s="21"/>
      <c r="G366" s="20" t="str">
        <f>Source!DI567</f>
        <v>*1,04</v>
      </c>
      <c r="H366" s="9">
        <f>Source!AV567</f>
        <v>1</v>
      </c>
      <c r="I366" s="9"/>
      <c r="J366" s="21"/>
      <c r="K366" s="21">
        <f>Source!U567</f>
        <v>50.544000000000004</v>
      </c>
    </row>
    <row r="367" spans="1:22" ht="15" x14ac:dyDescent="0.25">
      <c r="A367" s="24"/>
      <c r="B367" s="24"/>
      <c r="C367" s="24"/>
      <c r="D367" s="24"/>
      <c r="E367" s="24"/>
      <c r="F367" s="24"/>
      <c r="G367" s="24"/>
      <c r="H367" s="24"/>
      <c r="I367" s="44">
        <f>J362+J363+J364+J365</f>
        <v>51485.68</v>
      </c>
      <c r="J367" s="44"/>
      <c r="K367" s="25">
        <f>IF(Source!I567&lt;&gt;0, ROUND(I367/Source!I567, 2), 0)</f>
        <v>190.69</v>
      </c>
      <c r="P367" s="23">
        <f>I367</f>
        <v>51485.68</v>
      </c>
    </row>
    <row r="368" spans="1:22" ht="222" x14ac:dyDescent="0.2">
      <c r="A368" s="18">
        <v>35</v>
      </c>
      <c r="B368" s="18" t="s">
        <v>539</v>
      </c>
      <c r="C368" s="18" t="s">
        <v>540</v>
      </c>
      <c r="D368" s="19" t="str">
        <f>Source!H568</f>
        <v>шт.</v>
      </c>
      <c r="E368" s="9">
        <f>Source!I568</f>
        <v>12</v>
      </c>
      <c r="F368" s="21"/>
      <c r="G368" s="20"/>
      <c r="H368" s="9"/>
      <c r="I368" s="9"/>
      <c r="J368" s="21"/>
      <c r="K368" s="21"/>
      <c r="Q368">
        <f>ROUND((Source!BZ568/100)*ROUND((Source!AF568*Source!AV568)*Source!I568, 2), 2)</f>
        <v>884</v>
      </c>
      <c r="R368">
        <f>Source!X568</f>
        <v>884</v>
      </c>
      <c r="S368">
        <f>ROUND((Source!CA568/100)*ROUND((Source!AF568*Source!AV568)*Source!I568, 2), 2)</f>
        <v>126.29</v>
      </c>
      <c r="T368">
        <f>Source!Y568</f>
        <v>126.29</v>
      </c>
      <c r="U368">
        <f>ROUND((175/100)*ROUND((Source!AE568*Source!AV568)*Source!I568, 2), 2)</f>
        <v>0</v>
      </c>
      <c r="V368">
        <f>ROUND((108/100)*ROUND(Source!CS568*Source!I568, 2), 2)</f>
        <v>0</v>
      </c>
    </row>
    <row r="369" spans="1:22" x14ac:dyDescent="0.2">
      <c r="C369" s="22" t="str">
        <f>"Объем: "&amp;Source!I568&amp;"=10+"&amp;"2"</f>
        <v>Объем: 12=10+2</v>
      </c>
    </row>
    <row r="370" spans="1:22" ht="14.25" x14ac:dyDescent="0.2">
      <c r="A370" s="18"/>
      <c r="B370" s="18"/>
      <c r="C370" s="18" t="s">
        <v>527</v>
      </c>
      <c r="D370" s="19"/>
      <c r="E370" s="9"/>
      <c r="F370" s="21">
        <f>Source!AO568</f>
        <v>101.19</v>
      </c>
      <c r="G370" s="20" t="str">
        <f>Source!DG568</f>
        <v>*1,04</v>
      </c>
      <c r="H370" s="9">
        <f>Source!AV568</f>
        <v>1</v>
      </c>
      <c r="I370" s="9">
        <f>IF(Source!BA568&lt;&gt; 0, Source!BA568, 1)</f>
        <v>1</v>
      </c>
      <c r="J370" s="21">
        <f>Source!S568</f>
        <v>1262.8499999999999</v>
      </c>
      <c r="K370" s="21"/>
    </row>
    <row r="371" spans="1:22" ht="14.25" x14ac:dyDescent="0.2">
      <c r="A371" s="18"/>
      <c r="B371" s="18"/>
      <c r="C371" s="18" t="s">
        <v>535</v>
      </c>
      <c r="D371" s="19"/>
      <c r="E371" s="9"/>
      <c r="F371" s="21">
        <f>Source!AL568</f>
        <v>1.57</v>
      </c>
      <c r="G371" s="20" t="str">
        <f>Source!DD568</f>
        <v/>
      </c>
      <c r="H371" s="9">
        <f>Source!AW568</f>
        <v>1</v>
      </c>
      <c r="I371" s="9">
        <f>IF(Source!BC568&lt;&gt; 0, Source!BC568, 1)</f>
        <v>1</v>
      </c>
      <c r="J371" s="21">
        <f>Source!P568</f>
        <v>18.84</v>
      </c>
      <c r="K371" s="21"/>
    </row>
    <row r="372" spans="1:22" ht="14.25" x14ac:dyDescent="0.2">
      <c r="A372" s="18"/>
      <c r="B372" s="18"/>
      <c r="C372" s="18" t="s">
        <v>528</v>
      </c>
      <c r="D372" s="19" t="s">
        <v>529</v>
      </c>
      <c r="E372" s="9">
        <f>Source!AT568</f>
        <v>70</v>
      </c>
      <c r="F372" s="21"/>
      <c r="G372" s="20"/>
      <c r="H372" s="9"/>
      <c r="I372" s="9"/>
      <c r="J372" s="21">
        <f>SUM(R368:R371)</f>
        <v>884</v>
      </c>
      <c r="K372" s="21"/>
    </row>
    <row r="373" spans="1:22" ht="14.25" x14ac:dyDescent="0.2">
      <c r="A373" s="18"/>
      <c r="B373" s="18"/>
      <c r="C373" s="18" t="s">
        <v>530</v>
      </c>
      <c r="D373" s="19" t="s">
        <v>529</v>
      </c>
      <c r="E373" s="9">
        <f>Source!AU568</f>
        <v>10</v>
      </c>
      <c r="F373" s="21"/>
      <c r="G373" s="20"/>
      <c r="H373" s="9"/>
      <c r="I373" s="9"/>
      <c r="J373" s="21">
        <f>SUM(T368:T372)</f>
        <v>126.29</v>
      </c>
      <c r="K373" s="21"/>
    </row>
    <row r="374" spans="1:22" ht="14.25" x14ac:dyDescent="0.2">
      <c r="A374" s="18"/>
      <c r="B374" s="18"/>
      <c r="C374" s="18" t="s">
        <v>531</v>
      </c>
      <c r="D374" s="19" t="s">
        <v>532</v>
      </c>
      <c r="E374" s="9">
        <f>Source!AQ568</f>
        <v>0.18</v>
      </c>
      <c r="F374" s="21"/>
      <c r="G374" s="20" t="str">
        <f>Source!DI568</f>
        <v>*1,04</v>
      </c>
      <c r="H374" s="9">
        <f>Source!AV568</f>
        <v>1</v>
      </c>
      <c r="I374" s="9"/>
      <c r="J374" s="21"/>
      <c r="K374" s="21">
        <f>Source!U568</f>
        <v>2.2464</v>
      </c>
    </row>
    <row r="375" spans="1:22" ht="15" x14ac:dyDescent="0.25">
      <c r="A375" s="24"/>
      <c r="B375" s="24"/>
      <c r="C375" s="24"/>
      <c r="D375" s="24"/>
      <c r="E375" s="24"/>
      <c r="F375" s="24"/>
      <c r="G375" s="24"/>
      <c r="H375" s="24"/>
      <c r="I375" s="44">
        <f>J370+J371+J372+J373</f>
        <v>2291.9799999999996</v>
      </c>
      <c r="J375" s="44"/>
      <c r="K375" s="25">
        <f>IF(Source!I568&lt;&gt;0, ROUND(I375/Source!I568, 2), 0)</f>
        <v>191</v>
      </c>
      <c r="P375" s="23">
        <f>I375</f>
        <v>2291.9799999999996</v>
      </c>
    </row>
    <row r="376" spans="1:22" ht="71.25" x14ac:dyDescent="0.2">
      <c r="A376" s="18">
        <v>36</v>
      </c>
      <c r="B376" s="18" t="str">
        <f>Source!F569</f>
        <v>1.20-2103-20-1/1</v>
      </c>
      <c r="C376" s="18" t="str">
        <f>Source!G569</f>
        <v>Техническое обслуживание датчика движения инфракрасного, встраиваемого в подвесной потолок, для управления освещением - ежемесячное</v>
      </c>
      <c r="D376" s="19" t="str">
        <f>Source!H569</f>
        <v>шт.</v>
      </c>
      <c r="E376" s="9">
        <f>Source!I569</f>
        <v>30</v>
      </c>
      <c r="F376" s="21"/>
      <c r="G376" s="20"/>
      <c r="H376" s="9"/>
      <c r="I376" s="9"/>
      <c r="J376" s="21"/>
      <c r="K376" s="21"/>
      <c r="Q376">
        <f>ROUND((Source!BZ569/100)*ROUND((Source!AF569*Source!AV569)*Source!I569, 2), 2)</f>
        <v>12277.44</v>
      </c>
      <c r="R376">
        <f>Source!X569</f>
        <v>12277.44</v>
      </c>
      <c r="S376">
        <f>ROUND((Source!CA569/100)*ROUND((Source!AF569*Source!AV569)*Source!I569, 2), 2)</f>
        <v>1753.92</v>
      </c>
      <c r="T376">
        <f>Source!Y569</f>
        <v>1753.92</v>
      </c>
      <c r="U376">
        <f>ROUND((175/100)*ROUND((Source!AE569*Source!AV569)*Source!I569, 2), 2)</f>
        <v>0</v>
      </c>
      <c r="V376">
        <f>ROUND((108/100)*ROUND(Source!CS569*Source!I569, 2), 2)</f>
        <v>0</v>
      </c>
    </row>
    <row r="377" spans="1:22" x14ac:dyDescent="0.2">
      <c r="C377" s="22" t="str">
        <f>"Объем: "&amp;Source!I569&amp;"=18+"&amp;"12"</f>
        <v>Объем: 30=18+12</v>
      </c>
    </row>
    <row r="378" spans="1:22" ht="14.25" x14ac:dyDescent="0.2">
      <c r="A378" s="18"/>
      <c r="B378" s="18"/>
      <c r="C378" s="18" t="s">
        <v>527</v>
      </c>
      <c r="D378" s="19"/>
      <c r="E378" s="9"/>
      <c r="F378" s="21">
        <f>Source!AO569</f>
        <v>146.16</v>
      </c>
      <c r="G378" s="20" t="str">
        <f>Source!DG569</f>
        <v>)*4</v>
      </c>
      <c r="H378" s="9">
        <f>Source!AV569</f>
        <v>1</v>
      </c>
      <c r="I378" s="9">
        <f>IF(Source!BA569&lt;&gt; 0, Source!BA569, 1)</f>
        <v>1</v>
      </c>
      <c r="J378" s="21">
        <f>Source!S569</f>
        <v>17539.2</v>
      </c>
      <c r="K378" s="21"/>
    </row>
    <row r="379" spans="1:22" ht="14.25" x14ac:dyDescent="0.2">
      <c r="A379" s="18"/>
      <c r="B379" s="18"/>
      <c r="C379" s="18" t="s">
        <v>535</v>
      </c>
      <c r="D379" s="19"/>
      <c r="E379" s="9"/>
      <c r="F379" s="21">
        <f>Source!AL569</f>
        <v>1.26</v>
      </c>
      <c r="G379" s="20" t="str">
        <f>Source!DD569</f>
        <v>)*4</v>
      </c>
      <c r="H379" s="9">
        <f>Source!AW569</f>
        <v>1</v>
      </c>
      <c r="I379" s="9">
        <f>IF(Source!BC569&lt;&gt; 0, Source!BC569, 1)</f>
        <v>1</v>
      </c>
      <c r="J379" s="21">
        <f>Source!P569</f>
        <v>151.19999999999999</v>
      </c>
      <c r="K379" s="21"/>
    </row>
    <row r="380" spans="1:22" ht="14.25" x14ac:dyDescent="0.2">
      <c r="A380" s="18"/>
      <c r="B380" s="18"/>
      <c r="C380" s="18" t="s">
        <v>528</v>
      </c>
      <c r="D380" s="19" t="s">
        <v>529</v>
      </c>
      <c r="E380" s="9">
        <f>Source!AT569</f>
        <v>70</v>
      </c>
      <c r="F380" s="21"/>
      <c r="G380" s="20"/>
      <c r="H380" s="9"/>
      <c r="I380" s="9"/>
      <c r="J380" s="21">
        <f>SUM(R376:R379)</f>
        <v>12277.44</v>
      </c>
      <c r="K380" s="21"/>
    </row>
    <row r="381" spans="1:22" ht="14.25" x14ac:dyDescent="0.2">
      <c r="A381" s="18"/>
      <c r="B381" s="18"/>
      <c r="C381" s="18" t="s">
        <v>530</v>
      </c>
      <c r="D381" s="19" t="s">
        <v>529</v>
      </c>
      <c r="E381" s="9">
        <f>Source!AU569</f>
        <v>10</v>
      </c>
      <c r="F381" s="21"/>
      <c r="G381" s="20"/>
      <c r="H381" s="9"/>
      <c r="I381" s="9"/>
      <c r="J381" s="21">
        <f>SUM(T376:T380)</f>
        <v>1753.92</v>
      </c>
      <c r="K381" s="21"/>
    </row>
    <row r="382" spans="1:22" ht="14.25" x14ac:dyDescent="0.2">
      <c r="A382" s="18"/>
      <c r="B382" s="18"/>
      <c r="C382" s="18" t="s">
        <v>531</v>
      </c>
      <c r="D382" s="19" t="s">
        <v>532</v>
      </c>
      <c r="E382" s="9">
        <f>Source!AQ569</f>
        <v>0.26</v>
      </c>
      <c r="F382" s="21"/>
      <c r="G382" s="20" t="str">
        <f>Source!DI569</f>
        <v>)*4</v>
      </c>
      <c r="H382" s="9">
        <f>Source!AV569</f>
        <v>1</v>
      </c>
      <c r="I382" s="9"/>
      <c r="J382" s="21"/>
      <c r="K382" s="21">
        <f>Source!U569</f>
        <v>31.200000000000003</v>
      </c>
    </row>
    <row r="383" spans="1:22" ht="15" x14ac:dyDescent="0.25">
      <c r="A383" s="24"/>
      <c r="B383" s="24"/>
      <c r="C383" s="24"/>
      <c r="D383" s="24"/>
      <c r="E383" s="24"/>
      <c r="F383" s="24"/>
      <c r="G383" s="24"/>
      <c r="H383" s="24"/>
      <c r="I383" s="44">
        <f>J378+J379+J380+J381</f>
        <v>31721.760000000002</v>
      </c>
      <c r="J383" s="44"/>
      <c r="K383" s="25">
        <f>IF(Source!I569&lt;&gt;0, ROUND(I383/Source!I569, 2), 0)</f>
        <v>1057.3900000000001</v>
      </c>
      <c r="P383" s="23">
        <f>I383</f>
        <v>31721.760000000002</v>
      </c>
    </row>
    <row r="384" spans="1:22" ht="165" x14ac:dyDescent="0.2">
      <c r="A384" s="18">
        <v>37</v>
      </c>
      <c r="B384" s="18" t="s">
        <v>541</v>
      </c>
      <c r="C384" s="18" t="s">
        <v>542</v>
      </c>
      <c r="D384" s="19" t="str">
        <f>Source!H570</f>
        <v>шт.</v>
      </c>
      <c r="E384" s="9">
        <f>Source!I570</f>
        <v>51</v>
      </c>
      <c r="F384" s="21"/>
      <c r="G384" s="20"/>
      <c r="H384" s="9"/>
      <c r="I384" s="9"/>
      <c r="J384" s="21"/>
      <c r="K384" s="21"/>
      <c r="Q384">
        <f>ROUND((Source!BZ570/100)*ROUND((Source!AF570*Source!AV570)*Source!I570, 2), 2)</f>
        <v>7513.97</v>
      </c>
      <c r="R384">
        <f>Source!X570</f>
        <v>7513.97</v>
      </c>
      <c r="S384">
        <f>ROUND((Source!CA570/100)*ROUND((Source!AF570*Source!AV570)*Source!I570, 2), 2)</f>
        <v>1073.42</v>
      </c>
      <c r="T384">
        <f>Source!Y570</f>
        <v>1073.42</v>
      </c>
      <c r="U384">
        <f>ROUND((175/100)*ROUND((Source!AE570*Source!AV570)*Source!I570, 2), 2)</f>
        <v>0</v>
      </c>
      <c r="V384">
        <f>ROUND((108/100)*ROUND(Source!CS570*Source!I570, 2), 2)</f>
        <v>0</v>
      </c>
    </row>
    <row r="385" spans="1:22" ht="14.25" x14ac:dyDescent="0.2">
      <c r="A385" s="18"/>
      <c r="B385" s="18"/>
      <c r="C385" s="18" t="s">
        <v>527</v>
      </c>
      <c r="D385" s="19"/>
      <c r="E385" s="9"/>
      <c r="F385" s="21">
        <f>Source!AO570</f>
        <v>202.38</v>
      </c>
      <c r="G385" s="20" t="str">
        <f>Source!DG570</f>
        <v>)*1,04</v>
      </c>
      <c r="H385" s="9">
        <f>Source!AV570</f>
        <v>1</v>
      </c>
      <c r="I385" s="9">
        <f>IF(Source!BA570&lt;&gt; 0, Source!BA570, 1)</f>
        <v>1</v>
      </c>
      <c r="J385" s="21">
        <f>Source!S570</f>
        <v>10734.24</v>
      </c>
      <c r="K385" s="21"/>
    </row>
    <row r="386" spans="1:22" ht="14.25" x14ac:dyDescent="0.2">
      <c r="A386" s="18"/>
      <c r="B386" s="18"/>
      <c r="C386" s="18" t="s">
        <v>535</v>
      </c>
      <c r="D386" s="19"/>
      <c r="E386" s="9"/>
      <c r="F386" s="21">
        <f>Source!AL570</f>
        <v>9.58</v>
      </c>
      <c r="G386" s="20" t="str">
        <f>Source!DD570</f>
        <v/>
      </c>
      <c r="H386" s="9">
        <f>Source!AW570</f>
        <v>1</v>
      </c>
      <c r="I386" s="9">
        <f>IF(Source!BC570&lt;&gt; 0, Source!BC570, 1)</f>
        <v>1</v>
      </c>
      <c r="J386" s="21">
        <f>Source!P570</f>
        <v>488.58</v>
      </c>
      <c r="K386" s="21"/>
    </row>
    <row r="387" spans="1:22" ht="14.25" x14ac:dyDescent="0.2">
      <c r="A387" s="18"/>
      <c r="B387" s="18"/>
      <c r="C387" s="18" t="s">
        <v>528</v>
      </c>
      <c r="D387" s="19" t="s">
        <v>529</v>
      </c>
      <c r="E387" s="9">
        <f>Source!AT570</f>
        <v>70</v>
      </c>
      <c r="F387" s="21"/>
      <c r="G387" s="20"/>
      <c r="H387" s="9"/>
      <c r="I387" s="9"/>
      <c r="J387" s="21">
        <f>SUM(R384:R386)</f>
        <v>7513.97</v>
      </c>
      <c r="K387" s="21"/>
    </row>
    <row r="388" spans="1:22" ht="14.25" x14ac:dyDescent="0.2">
      <c r="A388" s="18"/>
      <c r="B388" s="18"/>
      <c r="C388" s="18" t="s">
        <v>530</v>
      </c>
      <c r="D388" s="19" t="s">
        <v>529</v>
      </c>
      <c r="E388" s="9">
        <f>Source!AU570</f>
        <v>10</v>
      </c>
      <c r="F388" s="21"/>
      <c r="G388" s="20"/>
      <c r="H388" s="9"/>
      <c r="I388" s="9"/>
      <c r="J388" s="21">
        <f>SUM(T384:T387)</f>
        <v>1073.42</v>
      </c>
      <c r="K388" s="21"/>
    </row>
    <row r="389" spans="1:22" ht="14.25" x14ac:dyDescent="0.2">
      <c r="A389" s="18"/>
      <c r="B389" s="18"/>
      <c r="C389" s="18" t="s">
        <v>531</v>
      </c>
      <c r="D389" s="19" t="s">
        <v>532</v>
      </c>
      <c r="E389" s="9">
        <f>Source!AQ570</f>
        <v>0.36</v>
      </c>
      <c r="F389" s="21"/>
      <c r="G389" s="20" t="str">
        <f>Source!DI570</f>
        <v>)*1,04</v>
      </c>
      <c r="H389" s="9">
        <f>Source!AV570</f>
        <v>1</v>
      </c>
      <c r="I389" s="9"/>
      <c r="J389" s="21"/>
      <c r="K389" s="21">
        <f>Source!U570</f>
        <v>19.0944</v>
      </c>
    </row>
    <row r="390" spans="1:22" ht="15" x14ac:dyDescent="0.25">
      <c r="A390" s="24"/>
      <c r="B390" s="24"/>
      <c r="C390" s="24"/>
      <c r="D390" s="24"/>
      <c r="E390" s="24"/>
      <c r="F390" s="24"/>
      <c r="G390" s="24"/>
      <c r="H390" s="24"/>
      <c r="I390" s="44">
        <f>J385+J386+J387+J388</f>
        <v>19810.21</v>
      </c>
      <c r="J390" s="44"/>
      <c r="K390" s="25">
        <f>IF(Source!I570&lt;&gt;0, ROUND(I390/Source!I570, 2), 0)</f>
        <v>388.44</v>
      </c>
      <c r="P390" s="23">
        <f>I390</f>
        <v>19810.21</v>
      </c>
    </row>
    <row r="391" spans="1:22" ht="236.25" x14ac:dyDescent="0.2">
      <c r="A391" s="18">
        <v>38</v>
      </c>
      <c r="B391" s="18" t="s">
        <v>537</v>
      </c>
      <c r="C391" s="18" t="s">
        <v>543</v>
      </c>
      <c r="D391" s="19" t="str">
        <f>Source!H571</f>
        <v>шт.</v>
      </c>
      <c r="E391" s="9">
        <f>Source!I571</f>
        <v>880</v>
      </c>
      <c r="F391" s="21"/>
      <c r="G391" s="20"/>
      <c r="H391" s="9"/>
      <c r="I391" s="9"/>
      <c r="J391" s="21"/>
      <c r="K391" s="21"/>
      <c r="Q391">
        <f>ROUND((Source!BZ571/100)*ROUND((Source!AF571*Source!AV571)*Source!I571, 2), 2)</f>
        <v>64826.36</v>
      </c>
      <c r="R391">
        <f>Source!X571</f>
        <v>64826.36</v>
      </c>
      <c r="S391">
        <f>ROUND((Source!CA571/100)*ROUND((Source!AF571*Source!AV571)*Source!I571, 2), 2)</f>
        <v>9260.91</v>
      </c>
      <c r="T391">
        <f>Source!Y571</f>
        <v>9260.91</v>
      </c>
      <c r="U391">
        <f>ROUND((175/100)*ROUND((Source!AE571*Source!AV571)*Source!I571, 2), 2)</f>
        <v>0</v>
      </c>
      <c r="V391">
        <f>ROUND((108/100)*ROUND(Source!CS571*Source!I571, 2), 2)</f>
        <v>0</v>
      </c>
    </row>
    <row r="392" spans="1:22" x14ac:dyDescent="0.2">
      <c r="C392" s="22" t="str">
        <f>"Объем: "&amp;Source!I571&amp;"=684+"&amp;"196"</f>
        <v>Объем: 880=684+196</v>
      </c>
    </row>
    <row r="393" spans="1:22" ht="14.25" x14ac:dyDescent="0.2">
      <c r="A393" s="18"/>
      <c r="B393" s="18"/>
      <c r="C393" s="18" t="s">
        <v>527</v>
      </c>
      <c r="D393" s="19"/>
      <c r="E393" s="9"/>
      <c r="F393" s="21">
        <f>Source!AO571</f>
        <v>101.19</v>
      </c>
      <c r="G393" s="20" t="str">
        <f>Source!DG571</f>
        <v>*1,04</v>
      </c>
      <c r="H393" s="9">
        <f>Source!AV571</f>
        <v>1</v>
      </c>
      <c r="I393" s="9">
        <f>IF(Source!BA571&lt;&gt; 0, Source!BA571, 1)</f>
        <v>1</v>
      </c>
      <c r="J393" s="21">
        <f>Source!S571</f>
        <v>92609.09</v>
      </c>
      <c r="K393" s="21"/>
    </row>
    <row r="394" spans="1:22" ht="14.25" x14ac:dyDescent="0.2">
      <c r="A394" s="18"/>
      <c r="B394" s="18"/>
      <c r="C394" s="18" t="s">
        <v>535</v>
      </c>
      <c r="D394" s="19"/>
      <c r="E394" s="9"/>
      <c r="F394" s="21">
        <f>Source!AL571</f>
        <v>1.26</v>
      </c>
      <c r="G394" s="20" t="str">
        <f>Source!DD571</f>
        <v/>
      </c>
      <c r="H394" s="9">
        <f>Source!AW571</f>
        <v>1</v>
      </c>
      <c r="I394" s="9">
        <f>IF(Source!BC571&lt;&gt; 0, Source!BC571, 1)</f>
        <v>1</v>
      </c>
      <c r="J394" s="21">
        <f>Source!P571</f>
        <v>1108.8</v>
      </c>
      <c r="K394" s="21"/>
    </row>
    <row r="395" spans="1:22" ht="14.25" x14ac:dyDescent="0.2">
      <c r="A395" s="18"/>
      <c r="B395" s="18"/>
      <c r="C395" s="18" t="s">
        <v>528</v>
      </c>
      <c r="D395" s="19" t="s">
        <v>529</v>
      </c>
      <c r="E395" s="9">
        <f>Source!AT571</f>
        <v>70</v>
      </c>
      <c r="F395" s="21"/>
      <c r="G395" s="20"/>
      <c r="H395" s="9"/>
      <c r="I395" s="9"/>
      <c r="J395" s="21">
        <f>SUM(R391:R394)</f>
        <v>64826.36</v>
      </c>
      <c r="K395" s="21"/>
    </row>
    <row r="396" spans="1:22" ht="14.25" x14ac:dyDescent="0.2">
      <c r="A396" s="18"/>
      <c r="B396" s="18"/>
      <c r="C396" s="18" t="s">
        <v>530</v>
      </c>
      <c r="D396" s="19" t="s">
        <v>529</v>
      </c>
      <c r="E396" s="9">
        <f>Source!AU571</f>
        <v>10</v>
      </c>
      <c r="F396" s="21"/>
      <c r="G396" s="20"/>
      <c r="H396" s="9"/>
      <c r="I396" s="9"/>
      <c r="J396" s="21">
        <f>SUM(T391:T395)</f>
        <v>9260.91</v>
      </c>
      <c r="K396" s="21"/>
    </row>
    <row r="397" spans="1:22" ht="14.25" x14ac:dyDescent="0.2">
      <c r="A397" s="18"/>
      <c r="B397" s="18"/>
      <c r="C397" s="18" t="s">
        <v>531</v>
      </c>
      <c r="D397" s="19" t="s">
        <v>532</v>
      </c>
      <c r="E397" s="9">
        <f>Source!AQ571</f>
        <v>0.18</v>
      </c>
      <c r="F397" s="21"/>
      <c r="G397" s="20" t="str">
        <f>Source!DI571</f>
        <v>*1,04</v>
      </c>
      <c r="H397" s="9">
        <f>Source!AV571</f>
        <v>1</v>
      </c>
      <c r="I397" s="9"/>
      <c r="J397" s="21"/>
      <c r="K397" s="21">
        <f>Source!U571</f>
        <v>164.73600000000002</v>
      </c>
    </row>
    <row r="398" spans="1:22" ht="15" x14ac:dyDescent="0.25">
      <c r="A398" s="24"/>
      <c r="B398" s="24"/>
      <c r="C398" s="24"/>
      <c r="D398" s="24"/>
      <c r="E398" s="24"/>
      <c r="F398" s="24"/>
      <c r="G398" s="24"/>
      <c r="H398" s="24"/>
      <c r="I398" s="44">
        <f>J393+J394+J395+J396</f>
        <v>167805.16</v>
      </c>
      <c r="J398" s="44"/>
      <c r="K398" s="25">
        <f>IF(Source!I571&lt;&gt;0, ROUND(I398/Source!I571, 2), 0)</f>
        <v>190.69</v>
      </c>
      <c r="P398" s="23">
        <f>I398</f>
        <v>167805.16</v>
      </c>
    </row>
    <row r="399" spans="1:22" ht="28.5" x14ac:dyDescent="0.2">
      <c r="A399" s="18">
        <v>39</v>
      </c>
      <c r="B399" s="18" t="str">
        <f>Source!F573</f>
        <v>3.1-2303-6-1/1</v>
      </c>
      <c r="C399" s="18" t="str">
        <f>Source!G573</f>
        <v>Техническое обслуживание монитора/ Сенсорная панель AWADA 15,6"</v>
      </c>
      <c r="D399" s="19" t="str">
        <f>Source!H573</f>
        <v>шт.</v>
      </c>
      <c r="E399" s="9">
        <f>Source!I573</f>
        <v>1</v>
      </c>
      <c r="F399" s="21"/>
      <c r="G399" s="20"/>
      <c r="H399" s="9"/>
      <c r="I399" s="9"/>
      <c r="J399" s="21"/>
      <c r="K399" s="21"/>
      <c r="Q399">
        <f>ROUND((Source!BZ573/100)*ROUND((Source!AF573*Source!AV573)*Source!I573, 2), 2)</f>
        <v>904.11</v>
      </c>
      <c r="R399">
        <f>Source!X573</f>
        <v>904.11</v>
      </c>
      <c r="S399">
        <f>ROUND((Source!CA573/100)*ROUND((Source!AF573*Source!AV573)*Source!I573, 2), 2)</f>
        <v>129.16</v>
      </c>
      <c r="T399">
        <f>Source!Y573</f>
        <v>129.16</v>
      </c>
      <c r="U399">
        <f>ROUND((175/100)*ROUND((Source!AE573*Source!AV573)*Source!I573, 2), 2)</f>
        <v>144.59</v>
      </c>
      <c r="V399">
        <f>ROUND((108/100)*ROUND(Source!CS573*Source!I573, 2), 2)</f>
        <v>89.23</v>
      </c>
    </row>
    <row r="400" spans="1:22" ht="14.25" x14ac:dyDescent="0.2">
      <c r="A400" s="18"/>
      <c r="B400" s="18"/>
      <c r="C400" s="18" t="s">
        <v>527</v>
      </c>
      <c r="D400" s="19"/>
      <c r="E400" s="9"/>
      <c r="F400" s="21">
        <f>Source!AO573</f>
        <v>1291.58</v>
      </c>
      <c r="G400" s="20" t="str">
        <f>Source!DG573</f>
        <v/>
      </c>
      <c r="H400" s="9">
        <f>Source!AV573</f>
        <v>1</v>
      </c>
      <c r="I400" s="9">
        <f>IF(Source!BA573&lt;&gt; 0, Source!BA573, 1)</f>
        <v>1</v>
      </c>
      <c r="J400" s="21">
        <f>Source!S573</f>
        <v>1291.58</v>
      </c>
      <c r="K400" s="21"/>
    </row>
    <row r="401" spans="1:22" ht="14.25" x14ac:dyDescent="0.2">
      <c r="A401" s="18"/>
      <c r="B401" s="18"/>
      <c r="C401" s="18" t="s">
        <v>533</v>
      </c>
      <c r="D401" s="19"/>
      <c r="E401" s="9"/>
      <c r="F401" s="21">
        <f>Source!AM573</f>
        <v>130.30000000000001</v>
      </c>
      <c r="G401" s="20" t="str">
        <f>Source!DE573</f>
        <v/>
      </c>
      <c r="H401" s="9">
        <f>Source!AV573</f>
        <v>1</v>
      </c>
      <c r="I401" s="9">
        <f>IF(Source!BB573&lt;&gt; 0, Source!BB573, 1)</f>
        <v>1</v>
      </c>
      <c r="J401" s="21">
        <f>Source!Q573</f>
        <v>130.30000000000001</v>
      </c>
      <c r="K401" s="21"/>
    </row>
    <row r="402" spans="1:22" ht="14.25" x14ac:dyDescent="0.2">
      <c r="A402" s="18"/>
      <c r="B402" s="18"/>
      <c r="C402" s="18" t="s">
        <v>534</v>
      </c>
      <c r="D402" s="19"/>
      <c r="E402" s="9"/>
      <c r="F402" s="21">
        <f>Source!AN573</f>
        <v>82.62</v>
      </c>
      <c r="G402" s="20" t="str">
        <f>Source!DF573</f>
        <v/>
      </c>
      <c r="H402" s="9">
        <f>Source!AV573</f>
        <v>1</v>
      </c>
      <c r="I402" s="9">
        <f>IF(Source!BS573&lt;&gt; 0, Source!BS573, 1)</f>
        <v>1</v>
      </c>
      <c r="J402" s="26">
        <f>Source!R573</f>
        <v>82.62</v>
      </c>
      <c r="K402" s="21"/>
    </row>
    <row r="403" spans="1:22" ht="14.25" x14ac:dyDescent="0.2">
      <c r="A403" s="18"/>
      <c r="B403" s="18"/>
      <c r="C403" s="18" t="s">
        <v>535</v>
      </c>
      <c r="D403" s="19"/>
      <c r="E403" s="9"/>
      <c r="F403" s="21">
        <f>Source!AL573</f>
        <v>3.06</v>
      </c>
      <c r="G403" s="20" t="str">
        <f>Source!DD573</f>
        <v/>
      </c>
      <c r="H403" s="9">
        <f>Source!AW573</f>
        <v>1</v>
      </c>
      <c r="I403" s="9">
        <f>IF(Source!BC573&lt;&gt; 0, Source!BC573, 1)</f>
        <v>1</v>
      </c>
      <c r="J403" s="21">
        <f>Source!P573</f>
        <v>3.06</v>
      </c>
      <c r="K403" s="21"/>
    </row>
    <row r="404" spans="1:22" ht="14.25" x14ac:dyDescent="0.2">
      <c r="A404" s="18"/>
      <c r="B404" s="18"/>
      <c r="C404" s="18" t="s">
        <v>528</v>
      </c>
      <c r="D404" s="19" t="s">
        <v>529</v>
      </c>
      <c r="E404" s="9">
        <f>Source!AT573</f>
        <v>70</v>
      </c>
      <c r="F404" s="21"/>
      <c r="G404" s="20"/>
      <c r="H404" s="9"/>
      <c r="I404" s="9"/>
      <c r="J404" s="21">
        <f>SUM(R399:R403)</f>
        <v>904.11</v>
      </c>
      <c r="K404" s="21"/>
    </row>
    <row r="405" spans="1:22" ht="14.25" x14ac:dyDescent="0.2">
      <c r="A405" s="18"/>
      <c r="B405" s="18"/>
      <c r="C405" s="18" t="s">
        <v>530</v>
      </c>
      <c r="D405" s="19" t="s">
        <v>529</v>
      </c>
      <c r="E405" s="9">
        <f>Source!AU573</f>
        <v>10</v>
      </c>
      <c r="F405" s="21"/>
      <c r="G405" s="20"/>
      <c r="H405" s="9"/>
      <c r="I405" s="9"/>
      <c r="J405" s="21">
        <f>SUM(T399:T404)</f>
        <v>129.16</v>
      </c>
      <c r="K405" s="21"/>
    </row>
    <row r="406" spans="1:22" ht="14.25" x14ac:dyDescent="0.2">
      <c r="A406" s="18"/>
      <c r="B406" s="18"/>
      <c r="C406" s="18" t="s">
        <v>536</v>
      </c>
      <c r="D406" s="19" t="s">
        <v>529</v>
      </c>
      <c r="E406" s="9">
        <f>108</f>
        <v>108</v>
      </c>
      <c r="F406" s="21"/>
      <c r="G406" s="20"/>
      <c r="H406" s="9"/>
      <c r="I406" s="9"/>
      <c r="J406" s="21">
        <f>SUM(V399:V405)</f>
        <v>89.23</v>
      </c>
      <c r="K406" s="21"/>
    </row>
    <row r="407" spans="1:22" ht="14.25" x14ac:dyDescent="0.2">
      <c r="A407" s="18"/>
      <c r="B407" s="18"/>
      <c r="C407" s="18" t="s">
        <v>531</v>
      </c>
      <c r="D407" s="19" t="s">
        <v>532</v>
      </c>
      <c r="E407" s="9">
        <f>Source!AQ573</f>
        <v>1.82</v>
      </c>
      <c r="F407" s="21"/>
      <c r="G407" s="20" t="str">
        <f>Source!DI573</f>
        <v/>
      </c>
      <c r="H407" s="9">
        <f>Source!AV573</f>
        <v>1</v>
      </c>
      <c r="I407" s="9"/>
      <c r="J407" s="21"/>
      <c r="K407" s="21">
        <f>Source!U573</f>
        <v>1.82</v>
      </c>
    </row>
    <row r="408" spans="1:22" ht="15" x14ac:dyDescent="0.25">
      <c r="A408" s="24"/>
      <c r="B408" s="24"/>
      <c r="C408" s="24"/>
      <c r="D408" s="24"/>
      <c r="E408" s="24"/>
      <c r="F408" s="24"/>
      <c r="G408" s="24"/>
      <c r="H408" s="24"/>
      <c r="I408" s="44">
        <f>J400+J401+J403+J404+J405+J406</f>
        <v>2547.4399999999996</v>
      </c>
      <c r="J408" s="44"/>
      <c r="K408" s="25">
        <f>IF(Source!I573&lt;&gt;0, ROUND(I408/Source!I573, 2), 0)</f>
        <v>2547.44</v>
      </c>
      <c r="P408" s="23">
        <f>I408</f>
        <v>2547.4399999999996</v>
      </c>
    </row>
    <row r="410" spans="1:22" ht="15" x14ac:dyDescent="0.25">
      <c r="A410" s="43" t="str">
        <f>CONCATENATE("Итого по подразделу: ",IF(Source!G575&lt;&gt;"Новый подраздел", Source!G575, ""))</f>
        <v>Итого по подразделу: 4.2 Осветительная арматура</v>
      </c>
      <c r="B410" s="43"/>
      <c r="C410" s="43"/>
      <c r="D410" s="43"/>
      <c r="E410" s="43"/>
      <c r="F410" s="43"/>
      <c r="G410" s="43"/>
      <c r="H410" s="43"/>
      <c r="I410" s="41">
        <f>SUM(P360:P409)</f>
        <v>275662.23000000004</v>
      </c>
      <c r="J410" s="42"/>
      <c r="K410" s="27"/>
    </row>
    <row r="413" spans="1:22" ht="16.5" x14ac:dyDescent="0.25">
      <c r="A413" s="45" t="str">
        <f>CONCATENATE("Подраздел: ",IF(Source!G605&lt;&gt;"Новый подраздел", Source!G605, ""))</f>
        <v>Подраздел: 4.3 Электроустановочные изделия</v>
      </c>
      <c r="B413" s="45"/>
      <c r="C413" s="45"/>
      <c r="D413" s="45"/>
      <c r="E413" s="45"/>
      <c r="F413" s="45"/>
      <c r="G413" s="45"/>
      <c r="H413" s="45"/>
      <c r="I413" s="45"/>
      <c r="J413" s="45"/>
      <c r="K413" s="45"/>
    </row>
    <row r="414" spans="1:22" ht="85.5" x14ac:dyDescent="0.2">
      <c r="A414" s="18">
        <v>40</v>
      </c>
      <c r="B414" s="18" t="str">
        <f>Source!F609</f>
        <v>1.23-2103-6-1/1</v>
      </c>
      <c r="C414" s="18" t="str">
        <f>Source!G609</f>
        <v>Техническое обслуживание выключателей поплавковых /Выключатель одноклавишный IP20 10А 250В винтовые зажимы накладной монтаж - чёрный матовый Legrand Quteo</v>
      </c>
      <c r="D414" s="19" t="str">
        <f>Source!H609</f>
        <v>100 шт.</v>
      </c>
      <c r="E414" s="9">
        <f>Source!I609</f>
        <v>0.17</v>
      </c>
      <c r="F414" s="21"/>
      <c r="G414" s="20"/>
      <c r="H414" s="9"/>
      <c r="I414" s="9"/>
      <c r="J414" s="21"/>
      <c r="K414" s="21"/>
      <c r="Q414">
        <f>ROUND((Source!BZ609/100)*ROUND((Source!AF609*Source!AV609)*Source!I609, 2), 2)</f>
        <v>1528.86</v>
      </c>
      <c r="R414">
        <f>Source!X609</f>
        <v>1528.86</v>
      </c>
      <c r="S414">
        <f>ROUND((Source!CA609/100)*ROUND((Source!AF609*Source!AV609)*Source!I609, 2), 2)</f>
        <v>218.41</v>
      </c>
      <c r="T414">
        <f>Source!Y609</f>
        <v>218.41</v>
      </c>
      <c r="U414">
        <f>ROUND((175/100)*ROUND((Source!AE609*Source!AV609)*Source!I609, 2), 2)</f>
        <v>688.22</v>
      </c>
      <c r="V414">
        <f>ROUND((108/100)*ROUND(Source!CS609*Source!I609, 2), 2)</f>
        <v>424.73</v>
      </c>
    </row>
    <row r="415" spans="1:22" x14ac:dyDescent="0.2">
      <c r="C415" s="22" t="str">
        <f>"Объем: "&amp;Source!I609&amp;"=(17)/"&amp;"100"</f>
        <v>Объем: 0,17=(17)/100</v>
      </c>
    </row>
    <row r="416" spans="1:22" ht="14.25" x14ac:dyDescent="0.2">
      <c r="A416" s="18"/>
      <c r="B416" s="18"/>
      <c r="C416" s="18" t="s">
        <v>527</v>
      </c>
      <c r="D416" s="19"/>
      <c r="E416" s="9"/>
      <c r="F416" s="21">
        <f>Source!AO609</f>
        <v>3211.89</v>
      </c>
      <c r="G416" s="20" t="str">
        <f>Source!DG609</f>
        <v>*4</v>
      </c>
      <c r="H416" s="9">
        <f>Source!AV609</f>
        <v>1</v>
      </c>
      <c r="I416" s="9">
        <f>IF(Source!BA609&lt;&gt; 0, Source!BA609, 1)</f>
        <v>1</v>
      </c>
      <c r="J416" s="21">
        <f>Source!S609</f>
        <v>2184.09</v>
      </c>
      <c r="K416" s="21"/>
    </row>
    <row r="417" spans="1:22" ht="14.25" x14ac:dyDescent="0.2">
      <c r="A417" s="18"/>
      <c r="B417" s="18"/>
      <c r="C417" s="18" t="s">
        <v>533</v>
      </c>
      <c r="D417" s="19"/>
      <c r="E417" s="9"/>
      <c r="F417" s="21">
        <f>Source!AM609</f>
        <v>912.11</v>
      </c>
      <c r="G417" s="20" t="str">
        <f>Source!DE609</f>
        <v>*4</v>
      </c>
      <c r="H417" s="9">
        <f>Source!AV609</f>
        <v>1</v>
      </c>
      <c r="I417" s="9">
        <f>IF(Source!BB609&lt;&gt; 0, Source!BB609, 1)</f>
        <v>1</v>
      </c>
      <c r="J417" s="21">
        <f>Source!Q609</f>
        <v>620.23</v>
      </c>
      <c r="K417" s="21"/>
    </row>
    <row r="418" spans="1:22" ht="14.25" x14ac:dyDescent="0.2">
      <c r="A418" s="18"/>
      <c r="B418" s="18"/>
      <c r="C418" s="18" t="s">
        <v>534</v>
      </c>
      <c r="D418" s="19"/>
      <c r="E418" s="9"/>
      <c r="F418" s="21">
        <f>Source!AN609</f>
        <v>578.34</v>
      </c>
      <c r="G418" s="20" t="str">
        <f>Source!DF609</f>
        <v>*4</v>
      </c>
      <c r="H418" s="9">
        <f>Source!AV609</f>
        <v>1</v>
      </c>
      <c r="I418" s="9">
        <f>IF(Source!BS609&lt;&gt; 0, Source!BS609, 1)</f>
        <v>1</v>
      </c>
      <c r="J418" s="26">
        <f>Source!R609</f>
        <v>393.27</v>
      </c>
      <c r="K418" s="21"/>
    </row>
    <row r="419" spans="1:22" ht="14.25" x14ac:dyDescent="0.2">
      <c r="A419" s="18"/>
      <c r="B419" s="18"/>
      <c r="C419" s="18" t="s">
        <v>535</v>
      </c>
      <c r="D419" s="19"/>
      <c r="E419" s="9"/>
      <c r="F419" s="21">
        <f>Source!AL609</f>
        <v>0.94</v>
      </c>
      <c r="G419" s="20" t="str">
        <f>Source!DD609</f>
        <v>*4</v>
      </c>
      <c r="H419" s="9">
        <f>Source!AW609</f>
        <v>1</v>
      </c>
      <c r="I419" s="9">
        <f>IF(Source!BC609&lt;&gt; 0, Source!BC609, 1)</f>
        <v>1</v>
      </c>
      <c r="J419" s="21">
        <f>Source!P609</f>
        <v>0.64</v>
      </c>
      <c r="K419" s="21"/>
    </row>
    <row r="420" spans="1:22" ht="14.25" x14ac:dyDescent="0.2">
      <c r="A420" s="18"/>
      <c r="B420" s="18"/>
      <c r="C420" s="18" t="s">
        <v>528</v>
      </c>
      <c r="D420" s="19" t="s">
        <v>529</v>
      </c>
      <c r="E420" s="9">
        <f>Source!AT609</f>
        <v>70</v>
      </c>
      <c r="F420" s="21"/>
      <c r="G420" s="20"/>
      <c r="H420" s="9"/>
      <c r="I420" s="9"/>
      <c r="J420" s="21">
        <f>SUM(R414:R419)</f>
        <v>1528.86</v>
      </c>
      <c r="K420" s="21"/>
    </row>
    <row r="421" spans="1:22" ht="14.25" x14ac:dyDescent="0.2">
      <c r="A421" s="18"/>
      <c r="B421" s="18"/>
      <c r="C421" s="18" t="s">
        <v>530</v>
      </c>
      <c r="D421" s="19" t="s">
        <v>529</v>
      </c>
      <c r="E421" s="9">
        <f>Source!AU609</f>
        <v>10</v>
      </c>
      <c r="F421" s="21"/>
      <c r="G421" s="20"/>
      <c r="H421" s="9"/>
      <c r="I421" s="9"/>
      <c r="J421" s="21">
        <f>SUM(T414:T420)</f>
        <v>218.41</v>
      </c>
      <c r="K421" s="21"/>
    </row>
    <row r="422" spans="1:22" ht="14.25" x14ac:dyDescent="0.2">
      <c r="A422" s="18"/>
      <c r="B422" s="18"/>
      <c r="C422" s="18" t="s">
        <v>536</v>
      </c>
      <c r="D422" s="19" t="s">
        <v>529</v>
      </c>
      <c r="E422" s="9">
        <f>108</f>
        <v>108</v>
      </c>
      <c r="F422" s="21"/>
      <c r="G422" s="20"/>
      <c r="H422" s="9"/>
      <c r="I422" s="9"/>
      <c r="J422" s="21">
        <f>SUM(V414:V421)</f>
        <v>424.73</v>
      </c>
      <c r="K422" s="21"/>
    </row>
    <row r="423" spans="1:22" ht="14.25" x14ac:dyDescent="0.2">
      <c r="A423" s="18"/>
      <c r="B423" s="18"/>
      <c r="C423" s="18" t="s">
        <v>531</v>
      </c>
      <c r="D423" s="19" t="s">
        <v>532</v>
      </c>
      <c r="E423" s="9">
        <f>Source!AQ609</f>
        <v>6</v>
      </c>
      <c r="F423" s="21"/>
      <c r="G423" s="20" t="str">
        <f>Source!DI609</f>
        <v>*4</v>
      </c>
      <c r="H423" s="9">
        <f>Source!AV609</f>
        <v>1</v>
      </c>
      <c r="I423" s="9"/>
      <c r="J423" s="21"/>
      <c r="K423" s="21">
        <f>Source!U609</f>
        <v>4.08</v>
      </c>
    </row>
    <row r="424" spans="1:22" ht="15" x14ac:dyDescent="0.25">
      <c r="A424" s="24"/>
      <c r="B424" s="24"/>
      <c r="C424" s="24"/>
      <c r="D424" s="24"/>
      <c r="E424" s="24"/>
      <c r="F424" s="24"/>
      <c r="G424" s="24"/>
      <c r="H424" s="24"/>
      <c r="I424" s="44">
        <f>J416+J417+J419+J420+J421+J422</f>
        <v>4976.9599999999991</v>
      </c>
      <c r="J424" s="44"/>
      <c r="K424" s="25">
        <f>IF(Source!I609&lt;&gt;0, ROUND(I424/Source!I609, 2), 0)</f>
        <v>29276.240000000002</v>
      </c>
      <c r="P424" s="23">
        <f>I424</f>
        <v>4976.9599999999991</v>
      </c>
    </row>
    <row r="425" spans="1:22" ht="71.25" x14ac:dyDescent="0.2">
      <c r="A425" s="18">
        <v>41</v>
      </c>
      <c r="B425" s="18" t="str">
        <f>Source!F612</f>
        <v>1.21-2303-37-1/1</v>
      </c>
      <c r="C425" s="18" t="str">
        <f>Source!G612</f>
        <v>Техническое обслуживание накладной штепсельной силовой розетки с винтовыми зажимами, заземляющим контактом, степень защиты IP20, IP21, IP22 - полугодовое</v>
      </c>
      <c r="D425" s="19" t="str">
        <f>Source!H612</f>
        <v>10 шт.</v>
      </c>
      <c r="E425" s="9">
        <f>Source!I612</f>
        <v>3.1</v>
      </c>
      <c r="F425" s="21"/>
      <c r="G425" s="20"/>
      <c r="H425" s="9"/>
      <c r="I425" s="9"/>
      <c r="J425" s="21"/>
      <c r="K425" s="21"/>
      <c r="Q425">
        <f>ROUND((Source!BZ612/100)*ROUND((Source!AF612*Source!AV612)*Source!I612, 2), 2)</f>
        <v>241.2</v>
      </c>
      <c r="R425">
        <f>Source!X612</f>
        <v>241.2</v>
      </c>
      <c r="S425">
        <f>ROUND((Source!CA612/100)*ROUND((Source!AF612*Source!AV612)*Source!I612, 2), 2)</f>
        <v>34.46</v>
      </c>
      <c r="T425">
        <f>Source!Y612</f>
        <v>34.46</v>
      </c>
      <c r="U425">
        <f>ROUND((175/100)*ROUND((Source!AE612*Source!AV612)*Source!I612, 2), 2)</f>
        <v>0</v>
      </c>
      <c r="V425">
        <f>ROUND((108/100)*ROUND(Source!CS612*Source!I612, 2), 2)</f>
        <v>0</v>
      </c>
    </row>
    <row r="426" spans="1:22" x14ac:dyDescent="0.2">
      <c r="C426" s="22" t="str">
        <f>"Объем: "&amp;Source!I612&amp;"=(30+"&amp;"1)/"&amp;"10"</f>
        <v>Объем: 3,1=(30+1)/10</v>
      </c>
    </row>
    <row r="427" spans="1:22" ht="14.25" x14ac:dyDescent="0.2">
      <c r="A427" s="18"/>
      <c r="B427" s="18"/>
      <c r="C427" s="18" t="s">
        <v>527</v>
      </c>
      <c r="D427" s="19"/>
      <c r="E427" s="9"/>
      <c r="F427" s="21">
        <f>Source!AO612</f>
        <v>111.15</v>
      </c>
      <c r="G427" s="20" t="str">
        <f>Source!DG612</f>
        <v/>
      </c>
      <c r="H427" s="9">
        <f>Source!AV612</f>
        <v>1</v>
      </c>
      <c r="I427" s="9">
        <f>IF(Source!BA612&lt;&gt; 0, Source!BA612, 1)</f>
        <v>1</v>
      </c>
      <c r="J427" s="21">
        <f>Source!S612</f>
        <v>344.57</v>
      </c>
      <c r="K427" s="21"/>
    </row>
    <row r="428" spans="1:22" ht="14.25" x14ac:dyDescent="0.2">
      <c r="A428" s="18"/>
      <c r="B428" s="18"/>
      <c r="C428" s="18" t="s">
        <v>535</v>
      </c>
      <c r="D428" s="19"/>
      <c r="E428" s="9"/>
      <c r="F428" s="21">
        <f>Source!AL612</f>
        <v>6.3</v>
      </c>
      <c r="G428" s="20" t="str">
        <f>Source!DD612</f>
        <v/>
      </c>
      <c r="H428" s="9">
        <f>Source!AW612</f>
        <v>1</v>
      </c>
      <c r="I428" s="9">
        <f>IF(Source!BC612&lt;&gt; 0, Source!BC612, 1)</f>
        <v>1</v>
      </c>
      <c r="J428" s="21">
        <f>Source!P612</f>
        <v>19.53</v>
      </c>
      <c r="K428" s="21"/>
    </row>
    <row r="429" spans="1:22" ht="14.25" x14ac:dyDescent="0.2">
      <c r="A429" s="18"/>
      <c r="B429" s="18"/>
      <c r="C429" s="18" t="s">
        <v>528</v>
      </c>
      <c r="D429" s="19" t="s">
        <v>529</v>
      </c>
      <c r="E429" s="9">
        <f>Source!AT612</f>
        <v>70</v>
      </c>
      <c r="F429" s="21"/>
      <c r="G429" s="20"/>
      <c r="H429" s="9"/>
      <c r="I429" s="9"/>
      <c r="J429" s="21">
        <f>SUM(R425:R428)</f>
        <v>241.2</v>
      </c>
      <c r="K429" s="21"/>
    </row>
    <row r="430" spans="1:22" ht="14.25" x14ac:dyDescent="0.2">
      <c r="A430" s="18"/>
      <c r="B430" s="18"/>
      <c r="C430" s="18" t="s">
        <v>530</v>
      </c>
      <c r="D430" s="19" t="s">
        <v>529</v>
      </c>
      <c r="E430" s="9">
        <f>Source!AU612</f>
        <v>10</v>
      </c>
      <c r="F430" s="21"/>
      <c r="G430" s="20"/>
      <c r="H430" s="9"/>
      <c r="I430" s="9"/>
      <c r="J430" s="21">
        <f>SUM(T425:T429)</f>
        <v>34.46</v>
      </c>
      <c r="K430" s="21"/>
    </row>
    <row r="431" spans="1:22" ht="14.25" x14ac:dyDescent="0.2">
      <c r="A431" s="18"/>
      <c r="B431" s="18"/>
      <c r="C431" s="18" t="s">
        <v>531</v>
      </c>
      <c r="D431" s="19" t="s">
        <v>532</v>
      </c>
      <c r="E431" s="9">
        <f>Source!AQ612</f>
        <v>0.18</v>
      </c>
      <c r="F431" s="21"/>
      <c r="G431" s="20" t="str">
        <f>Source!DI612</f>
        <v/>
      </c>
      <c r="H431" s="9">
        <f>Source!AV612</f>
        <v>1</v>
      </c>
      <c r="I431" s="9"/>
      <c r="J431" s="21"/>
      <c r="K431" s="21">
        <f>Source!U612</f>
        <v>0.55799999999999994</v>
      </c>
    </row>
    <row r="432" spans="1:22" ht="15" x14ac:dyDescent="0.25">
      <c r="A432" s="24"/>
      <c r="B432" s="24"/>
      <c r="C432" s="24"/>
      <c r="D432" s="24"/>
      <c r="E432" s="24"/>
      <c r="F432" s="24"/>
      <c r="G432" s="24"/>
      <c r="H432" s="24"/>
      <c r="I432" s="44">
        <f>J427+J428+J429+J430</f>
        <v>639.76</v>
      </c>
      <c r="J432" s="44"/>
      <c r="K432" s="25">
        <f>IF(Source!I612&lt;&gt;0, ROUND(I432/Source!I612, 2), 0)</f>
        <v>206.37</v>
      </c>
      <c r="P432" s="23">
        <f>I432</f>
        <v>639.76</v>
      </c>
    </row>
    <row r="433" spans="1:22" ht="57" x14ac:dyDescent="0.2">
      <c r="A433" s="18">
        <v>42</v>
      </c>
      <c r="B433" s="18" t="str">
        <f>Source!F613</f>
        <v>1.21-2303-31-1/1</v>
      </c>
      <c r="C433" s="18" t="str">
        <f>Source!G613</f>
        <v>Техническое обслуживание коробки клеммной соединительной, с количеством клемм до 20 /PLEXO Коробка нар 180x140x86 IP55 с замк</v>
      </c>
      <c r="D433" s="19" t="str">
        <f>Source!H613</f>
        <v>шт.</v>
      </c>
      <c r="E433" s="9">
        <f>Source!I613</f>
        <v>1</v>
      </c>
      <c r="F433" s="21"/>
      <c r="G433" s="20"/>
      <c r="H433" s="9"/>
      <c r="I433" s="9"/>
      <c r="J433" s="21"/>
      <c r="K433" s="21"/>
      <c r="Q433">
        <f>ROUND((Source!BZ613/100)*ROUND((Source!AF613*Source!AV613)*Source!I613, 2), 2)</f>
        <v>414.95</v>
      </c>
      <c r="R433">
        <f>Source!X613</f>
        <v>414.95</v>
      </c>
      <c r="S433">
        <f>ROUND((Source!CA613/100)*ROUND((Source!AF613*Source!AV613)*Source!I613, 2), 2)</f>
        <v>59.28</v>
      </c>
      <c r="T433">
        <f>Source!Y613</f>
        <v>59.28</v>
      </c>
      <c r="U433">
        <f>ROUND((175/100)*ROUND((Source!AE613*Source!AV613)*Source!I613, 2), 2)</f>
        <v>0</v>
      </c>
      <c r="V433">
        <f>ROUND((108/100)*ROUND(Source!CS613*Source!I613, 2), 2)</f>
        <v>0</v>
      </c>
    </row>
    <row r="434" spans="1:22" ht="14.25" x14ac:dyDescent="0.2">
      <c r="A434" s="18"/>
      <c r="B434" s="18"/>
      <c r="C434" s="18" t="s">
        <v>527</v>
      </c>
      <c r="D434" s="19"/>
      <c r="E434" s="9"/>
      <c r="F434" s="21">
        <f>Source!AO613</f>
        <v>592.79</v>
      </c>
      <c r="G434" s="20" t="str">
        <f>Source!DG613</f>
        <v/>
      </c>
      <c r="H434" s="9">
        <f>Source!AV613</f>
        <v>1</v>
      </c>
      <c r="I434" s="9">
        <f>IF(Source!BA613&lt;&gt; 0, Source!BA613, 1)</f>
        <v>1</v>
      </c>
      <c r="J434" s="21">
        <f>Source!S613</f>
        <v>592.79</v>
      </c>
      <c r="K434" s="21"/>
    </row>
    <row r="435" spans="1:22" ht="14.25" x14ac:dyDescent="0.2">
      <c r="A435" s="18"/>
      <c r="B435" s="18"/>
      <c r="C435" s="18" t="s">
        <v>535</v>
      </c>
      <c r="D435" s="19"/>
      <c r="E435" s="9"/>
      <c r="F435" s="21">
        <f>Source!AL613</f>
        <v>6.02</v>
      </c>
      <c r="G435" s="20" t="str">
        <f>Source!DD613</f>
        <v/>
      </c>
      <c r="H435" s="9">
        <f>Source!AW613</f>
        <v>1</v>
      </c>
      <c r="I435" s="9">
        <f>IF(Source!BC613&lt;&gt; 0, Source!BC613, 1)</f>
        <v>1</v>
      </c>
      <c r="J435" s="21">
        <f>Source!P613</f>
        <v>6.02</v>
      </c>
      <c r="K435" s="21"/>
    </row>
    <row r="436" spans="1:22" ht="14.25" x14ac:dyDescent="0.2">
      <c r="A436" s="18"/>
      <c r="B436" s="18"/>
      <c r="C436" s="18" t="s">
        <v>528</v>
      </c>
      <c r="D436" s="19" t="s">
        <v>529</v>
      </c>
      <c r="E436" s="9">
        <f>Source!AT613</f>
        <v>70</v>
      </c>
      <c r="F436" s="21"/>
      <c r="G436" s="20"/>
      <c r="H436" s="9"/>
      <c r="I436" s="9"/>
      <c r="J436" s="21">
        <f>SUM(R433:R435)</f>
        <v>414.95</v>
      </c>
      <c r="K436" s="21"/>
    </row>
    <row r="437" spans="1:22" ht="14.25" x14ac:dyDescent="0.2">
      <c r="A437" s="18"/>
      <c r="B437" s="18"/>
      <c r="C437" s="18" t="s">
        <v>530</v>
      </c>
      <c r="D437" s="19" t="s">
        <v>529</v>
      </c>
      <c r="E437" s="9">
        <f>Source!AU613</f>
        <v>10</v>
      </c>
      <c r="F437" s="21"/>
      <c r="G437" s="20"/>
      <c r="H437" s="9"/>
      <c r="I437" s="9"/>
      <c r="J437" s="21">
        <f>SUM(T433:T436)</f>
        <v>59.28</v>
      </c>
      <c r="K437" s="21"/>
    </row>
    <row r="438" spans="1:22" ht="14.25" x14ac:dyDescent="0.2">
      <c r="A438" s="18"/>
      <c r="B438" s="18"/>
      <c r="C438" s="18" t="s">
        <v>531</v>
      </c>
      <c r="D438" s="19" t="s">
        <v>532</v>
      </c>
      <c r="E438" s="9">
        <f>Source!AQ613</f>
        <v>0.96</v>
      </c>
      <c r="F438" s="21"/>
      <c r="G438" s="20" t="str">
        <f>Source!DI613</f>
        <v/>
      </c>
      <c r="H438" s="9">
        <f>Source!AV613</f>
        <v>1</v>
      </c>
      <c r="I438" s="9"/>
      <c r="J438" s="21"/>
      <c r="K438" s="21">
        <f>Source!U613</f>
        <v>0.96</v>
      </c>
    </row>
    <row r="439" spans="1:22" ht="15" x14ac:dyDescent="0.25">
      <c r="A439" s="24"/>
      <c r="B439" s="24"/>
      <c r="C439" s="24"/>
      <c r="D439" s="24"/>
      <c r="E439" s="24"/>
      <c r="F439" s="24"/>
      <c r="G439" s="24"/>
      <c r="H439" s="24"/>
      <c r="I439" s="44">
        <f>J434+J435+J436+J437</f>
        <v>1073.04</v>
      </c>
      <c r="J439" s="44"/>
      <c r="K439" s="25">
        <f>IF(Source!I613&lt;&gt;0, ROUND(I439/Source!I613, 2), 0)</f>
        <v>1073.04</v>
      </c>
      <c r="P439" s="23">
        <f>I439</f>
        <v>1073.04</v>
      </c>
    </row>
    <row r="440" spans="1:22" ht="57" x14ac:dyDescent="0.2">
      <c r="A440" s="18">
        <v>43</v>
      </c>
      <c r="B440" s="18" t="str">
        <f>Source!F614</f>
        <v>1.21-2303-31-1/1</v>
      </c>
      <c r="C440" s="18" t="str">
        <f>Source!G614</f>
        <v>Техническое обслуживание коробки клеммной соединительной, с количеством клемм до 20 /Коробка распаечная 100х100мм, IP54, черный</v>
      </c>
      <c r="D440" s="19" t="str">
        <f>Source!H614</f>
        <v>шт.</v>
      </c>
      <c r="E440" s="9">
        <f>Source!I614</f>
        <v>150</v>
      </c>
      <c r="F440" s="21"/>
      <c r="G440" s="20"/>
      <c r="H440" s="9"/>
      <c r="I440" s="9"/>
      <c r="J440" s="21"/>
      <c r="K440" s="21"/>
      <c r="Q440">
        <f>ROUND((Source!BZ614/100)*ROUND((Source!AF614*Source!AV614)*Source!I614, 2), 2)</f>
        <v>62242.95</v>
      </c>
      <c r="R440">
        <f>Source!X614</f>
        <v>62242.95</v>
      </c>
      <c r="S440">
        <f>ROUND((Source!CA614/100)*ROUND((Source!AF614*Source!AV614)*Source!I614, 2), 2)</f>
        <v>8891.85</v>
      </c>
      <c r="T440">
        <f>Source!Y614</f>
        <v>8891.85</v>
      </c>
      <c r="U440">
        <f>ROUND((175/100)*ROUND((Source!AE614*Source!AV614)*Source!I614, 2), 2)</f>
        <v>0</v>
      </c>
      <c r="V440">
        <f>ROUND((108/100)*ROUND(Source!CS614*Source!I614, 2), 2)</f>
        <v>0</v>
      </c>
    </row>
    <row r="441" spans="1:22" ht="14.25" x14ac:dyDescent="0.2">
      <c r="A441" s="18"/>
      <c r="B441" s="18"/>
      <c r="C441" s="18" t="s">
        <v>527</v>
      </c>
      <c r="D441" s="19"/>
      <c r="E441" s="9"/>
      <c r="F441" s="21">
        <f>Source!AO614</f>
        <v>592.79</v>
      </c>
      <c r="G441" s="20" t="str">
        <f>Source!DG614</f>
        <v/>
      </c>
      <c r="H441" s="9">
        <f>Source!AV614</f>
        <v>1</v>
      </c>
      <c r="I441" s="9">
        <f>IF(Source!BA614&lt;&gt; 0, Source!BA614, 1)</f>
        <v>1</v>
      </c>
      <c r="J441" s="21">
        <f>Source!S614</f>
        <v>88918.5</v>
      </c>
      <c r="K441" s="21"/>
    </row>
    <row r="442" spans="1:22" ht="14.25" x14ac:dyDescent="0.2">
      <c r="A442" s="18"/>
      <c r="B442" s="18"/>
      <c r="C442" s="18" t="s">
        <v>535</v>
      </c>
      <c r="D442" s="19"/>
      <c r="E442" s="9"/>
      <c r="F442" s="21">
        <f>Source!AL614</f>
        <v>6.02</v>
      </c>
      <c r="G442" s="20" t="str">
        <f>Source!DD614</f>
        <v/>
      </c>
      <c r="H442" s="9">
        <f>Source!AW614</f>
        <v>1</v>
      </c>
      <c r="I442" s="9">
        <f>IF(Source!BC614&lt;&gt; 0, Source!BC614, 1)</f>
        <v>1</v>
      </c>
      <c r="J442" s="21">
        <f>Source!P614</f>
        <v>903</v>
      </c>
      <c r="K442" s="21"/>
    </row>
    <row r="443" spans="1:22" ht="14.25" x14ac:dyDescent="0.2">
      <c r="A443" s="18"/>
      <c r="B443" s="18"/>
      <c r="C443" s="18" t="s">
        <v>528</v>
      </c>
      <c r="D443" s="19" t="s">
        <v>529</v>
      </c>
      <c r="E443" s="9">
        <f>Source!AT614</f>
        <v>70</v>
      </c>
      <c r="F443" s="21"/>
      <c r="G443" s="20"/>
      <c r="H443" s="9"/>
      <c r="I443" s="9"/>
      <c r="J443" s="21">
        <f>SUM(R440:R442)</f>
        <v>62242.95</v>
      </c>
      <c r="K443" s="21"/>
    </row>
    <row r="444" spans="1:22" ht="14.25" x14ac:dyDescent="0.2">
      <c r="A444" s="18"/>
      <c r="B444" s="18"/>
      <c r="C444" s="18" t="s">
        <v>530</v>
      </c>
      <c r="D444" s="19" t="s">
        <v>529</v>
      </c>
      <c r="E444" s="9">
        <f>Source!AU614</f>
        <v>10</v>
      </c>
      <c r="F444" s="21"/>
      <c r="G444" s="20"/>
      <c r="H444" s="9"/>
      <c r="I444" s="9"/>
      <c r="J444" s="21">
        <f>SUM(T440:T443)</f>
        <v>8891.85</v>
      </c>
      <c r="K444" s="21"/>
    </row>
    <row r="445" spans="1:22" ht="14.25" x14ac:dyDescent="0.2">
      <c r="A445" s="18"/>
      <c r="B445" s="18"/>
      <c r="C445" s="18" t="s">
        <v>531</v>
      </c>
      <c r="D445" s="19" t="s">
        <v>532</v>
      </c>
      <c r="E445" s="9">
        <f>Source!AQ614</f>
        <v>0.96</v>
      </c>
      <c r="F445" s="21"/>
      <c r="G445" s="20" t="str">
        <f>Source!DI614</f>
        <v/>
      </c>
      <c r="H445" s="9">
        <f>Source!AV614</f>
        <v>1</v>
      </c>
      <c r="I445" s="9"/>
      <c r="J445" s="21"/>
      <c r="K445" s="21">
        <f>Source!U614</f>
        <v>144</v>
      </c>
    </row>
    <row r="446" spans="1:22" ht="15" x14ac:dyDescent="0.25">
      <c r="A446" s="24"/>
      <c r="B446" s="24"/>
      <c r="C446" s="24"/>
      <c r="D446" s="24"/>
      <c r="E446" s="24"/>
      <c r="F446" s="24"/>
      <c r="G446" s="24"/>
      <c r="H446" s="24"/>
      <c r="I446" s="44">
        <f>J441+J442+J443+J444</f>
        <v>160956.30000000002</v>
      </c>
      <c r="J446" s="44"/>
      <c r="K446" s="25">
        <f>IF(Source!I614&lt;&gt;0, ROUND(I446/Source!I614, 2), 0)</f>
        <v>1073.04</v>
      </c>
      <c r="P446" s="23">
        <f>I446</f>
        <v>160956.30000000002</v>
      </c>
    </row>
    <row r="447" spans="1:22" ht="71.25" x14ac:dyDescent="0.2">
      <c r="A447" s="18">
        <v>44</v>
      </c>
      <c r="B447" s="18" t="str">
        <f>Source!F615</f>
        <v>1.21-2303-31-1/1</v>
      </c>
      <c r="C447" s="18" t="str">
        <f>Source!G615</f>
        <v>Техническое обслуживание коробки клеммной соединительной, с количеством клемм до 20 /Коробка распаячная для открытой проводки 100х100х50мм IP67</v>
      </c>
      <c r="D447" s="19" t="str">
        <f>Source!H615</f>
        <v>шт.</v>
      </c>
      <c r="E447" s="9">
        <f>Source!I615</f>
        <v>100</v>
      </c>
      <c r="F447" s="21"/>
      <c r="G447" s="20"/>
      <c r="H447" s="9"/>
      <c r="I447" s="9"/>
      <c r="J447" s="21"/>
      <c r="K447" s="21"/>
      <c r="Q447">
        <f>ROUND((Source!BZ615/100)*ROUND((Source!AF615*Source!AV615)*Source!I615, 2), 2)</f>
        <v>41495.300000000003</v>
      </c>
      <c r="R447">
        <f>Source!X615</f>
        <v>41495.300000000003</v>
      </c>
      <c r="S447">
        <f>ROUND((Source!CA615/100)*ROUND((Source!AF615*Source!AV615)*Source!I615, 2), 2)</f>
        <v>5927.9</v>
      </c>
      <c r="T447">
        <f>Source!Y615</f>
        <v>5927.9</v>
      </c>
      <c r="U447">
        <f>ROUND((175/100)*ROUND((Source!AE615*Source!AV615)*Source!I615, 2), 2)</f>
        <v>0</v>
      </c>
      <c r="V447">
        <f>ROUND((108/100)*ROUND(Source!CS615*Source!I615, 2), 2)</f>
        <v>0</v>
      </c>
    </row>
    <row r="448" spans="1:22" ht="14.25" x14ac:dyDescent="0.2">
      <c r="A448" s="18"/>
      <c r="B448" s="18"/>
      <c r="C448" s="18" t="s">
        <v>527</v>
      </c>
      <c r="D448" s="19"/>
      <c r="E448" s="9"/>
      <c r="F448" s="21">
        <f>Source!AO615</f>
        <v>592.79</v>
      </c>
      <c r="G448" s="20" t="str">
        <f>Source!DG615</f>
        <v/>
      </c>
      <c r="H448" s="9">
        <f>Source!AV615</f>
        <v>1</v>
      </c>
      <c r="I448" s="9">
        <f>IF(Source!BA615&lt;&gt; 0, Source!BA615, 1)</f>
        <v>1</v>
      </c>
      <c r="J448" s="21">
        <f>Source!S615</f>
        <v>59279</v>
      </c>
      <c r="K448" s="21"/>
    </row>
    <row r="449" spans="1:22" ht="14.25" x14ac:dyDescent="0.2">
      <c r="A449" s="18"/>
      <c r="B449" s="18"/>
      <c r="C449" s="18" t="s">
        <v>535</v>
      </c>
      <c r="D449" s="19"/>
      <c r="E449" s="9"/>
      <c r="F449" s="21">
        <f>Source!AL615</f>
        <v>6.02</v>
      </c>
      <c r="G449" s="20" t="str">
        <f>Source!DD615</f>
        <v/>
      </c>
      <c r="H449" s="9">
        <f>Source!AW615</f>
        <v>1</v>
      </c>
      <c r="I449" s="9">
        <f>IF(Source!BC615&lt;&gt; 0, Source!BC615, 1)</f>
        <v>1</v>
      </c>
      <c r="J449" s="21">
        <f>Source!P615</f>
        <v>602</v>
      </c>
      <c r="K449" s="21"/>
    </row>
    <row r="450" spans="1:22" ht="14.25" x14ac:dyDescent="0.2">
      <c r="A450" s="18"/>
      <c r="B450" s="18"/>
      <c r="C450" s="18" t="s">
        <v>528</v>
      </c>
      <c r="D450" s="19" t="s">
        <v>529</v>
      </c>
      <c r="E450" s="9">
        <f>Source!AT615</f>
        <v>70</v>
      </c>
      <c r="F450" s="21"/>
      <c r="G450" s="20"/>
      <c r="H450" s="9"/>
      <c r="I450" s="9"/>
      <c r="J450" s="21">
        <f>SUM(R447:R449)</f>
        <v>41495.300000000003</v>
      </c>
      <c r="K450" s="21"/>
    </row>
    <row r="451" spans="1:22" ht="14.25" x14ac:dyDescent="0.2">
      <c r="A451" s="18"/>
      <c r="B451" s="18"/>
      <c r="C451" s="18" t="s">
        <v>530</v>
      </c>
      <c r="D451" s="19" t="s">
        <v>529</v>
      </c>
      <c r="E451" s="9">
        <f>Source!AU615</f>
        <v>10</v>
      </c>
      <c r="F451" s="21"/>
      <c r="G451" s="20"/>
      <c r="H451" s="9"/>
      <c r="I451" s="9"/>
      <c r="J451" s="21">
        <f>SUM(T447:T450)</f>
        <v>5927.9</v>
      </c>
      <c r="K451" s="21"/>
    </row>
    <row r="452" spans="1:22" ht="14.25" x14ac:dyDescent="0.2">
      <c r="A452" s="18"/>
      <c r="B452" s="18"/>
      <c r="C452" s="18" t="s">
        <v>531</v>
      </c>
      <c r="D452" s="19" t="s">
        <v>532</v>
      </c>
      <c r="E452" s="9">
        <f>Source!AQ615</f>
        <v>0.96</v>
      </c>
      <c r="F452" s="21"/>
      <c r="G452" s="20" t="str">
        <f>Source!DI615</f>
        <v/>
      </c>
      <c r="H452" s="9">
        <f>Source!AV615</f>
        <v>1</v>
      </c>
      <c r="I452" s="9"/>
      <c r="J452" s="21"/>
      <c r="K452" s="21">
        <f>Source!U615</f>
        <v>96</v>
      </c>
    </row>
    <row r="453" spans="1:22" ht="15" x14ac:dyDescent="0.25">
      <c r="A453" s="24"/>
      <c r="B453" s="24"/>
      <c r="C453" s="24"/>
      <c r="D453" s="24"/>
      <c r="E453" s="24"/>
      <c r="F453" s="24"/>
      <c r="G453" s="24"/>
      <c r="H453" s="24"/>
      <c r="I453" s="44">
        <f>J448+J449+J450+J451</f>
        <v>107304.2</v>
      </c>
      <c r="J453" s="44"/>
      <c r="K453" s="25">
        <f>IF(Source!I615&lt;&gt;0, ROUND(I453/Source!I615, 2), 0)</f>
        <v>1073.04</v>
      </c>
      <c r="P453" s="23">
        <f>I453</f>
        <v>107304.2</v>
      </c>
    </row>
    <row r="455" spans="1:22" ht="15" x14ac:dyDescent="0.25">
      <c r="A455" s="43" t="str">
        <f>CONCATENATE("Итого по подразделу: ",IF(Source!G617&lt;&gt;"Новый подраздел", Source!G617, ""))</f>
        <v>Итого по подразделу: 4.3 Электроустановочные изделия</v>
      </c>
      <c r="B455" s="43"/>
      <c r="C455" s="43"/>
      <c r="D455" s="43"/>
      <c r="E455" s="43"/>
      <c r="F455" s="43"/>
      <c r="G455" s="43"/>
      <c r="H455" s="43"/>
      <c r="I455" s="41">
        <f>SUM(P413:P454)</f>
        <v>274950.26</v>
      </c>
      <c r="J455" s="42"/>
      <c r="K455" s="27"/>
    </row>
    <row r="458" spans="1:22" ht="16.5" x14ac:dyDescent="0.25">
      <c r="A458" s="45" t="str">
        <f>CONCATENATE("Подраздел: ",IF(Source!G647&lt;&gt;"Новый подраздел", Source!G647, ""))</f>
        <v>Подраздел: 4.4 Кабели и провода</v>
      </c>
      <c r="B458" s="45"/>
      <c r="C458" s="45"/>
      <c r="D458" s="45"/>
      <c r="E458" s="45"/>
      <c r="F458" s="45"/>
      <c r="G458" s="45"/>
      <c r="H458" s="45"/>
      <c r="I458" s="45"/>
      <c r="J458" s="45"/>
      <c r="K458" s="45"/>
    </row>
    <row r="459" spans="1:22" ht="57" x14ac:dyDescent="0.2">
      <c r="A459" s="18">
        <v>45</v>
      </c>
      <c r="B459" s="18" t="str">
        <f>Source!F651</f>
        <v>1.21-2103-9-1/1</v>
      </c>
      <c r="C459" s="18" t="str">
        <f>Source!G651</f>
        <v>Техническое обслуживание силовых сетей, проложенных по кирпичным и бетонным основаниям, провод сечением 2х1,5-6 мм2 (2х1,5)</v>
      </c>
      <c r="D459" s="19" t="str">
        <f>Source!H651</f>
        <v>100 м</v>
      </c>
      <c r="E459" s="9">
        <f>Source!I651</f>
        <v>0.3</v>
      </c>
      <c r="F459" s="21"/>
      <c r="G459" s="20"/>
      <c r="H459" s="9"/>
      <c r="I459" s="9"/>
      <c r="J459" s="21"/>
      <c r="K459" s="21"/>
      <c r="Q459">
        <f>ROUND((Source!BZ651/100)*ROUND((Source!AF651*Source!AV651)*Source!I651, 2), 2)</f>
        <v>802.66</v>
      </c>
      <c r="R459">
        <f>Source!X651</f>
        <v>802.66</v>
      </c>
      <c r="S459">
        <f>ROUND((Source!CA651/100)*ROUND((Source!AF651*Source!AV651)*Source!I651, 2), 2)</f>
        <v>114.67</v>
      </c>
      <c r="T459">
        <f>Source!Y651</f>
        <v>114.67</v>
      </c>
      <c r="U459">
        <f>ROUND((175/100)*ROUND((Source!AE651*Source!AV651)*Source!I651, 2), 2)</f>
        <v>0</v>
      </c>
      <c r="V459">
        <f>ROUND((108/100)*ROUND(Source!CS651*Source!I651, 2), 2)</f>
        <v>0</v>
      </c>
    </row>
    <row r="460" spans="1:22" x14ac:dyDescent="0.2">
      <c r="C460" s="22" t="str">
        <f>"Объем: "&amp;Source!I651&amp;"=(1500)*"&amp;"0,2*"&amp;"0,1/"&amp;"100"</f>
        <v>Объем: 0,3=(1500)*0,2*0,1/100</v>
      </c>
    </row>
    <row r="461" spans="1:22" ht="14.25" x14ac:dyDescent="0.2">
      <c r="A461" s="18"/>
      <c r="B461" s="18"/>
      <c r="C461" s="18" t="s">
        <v>527</v>
      </c>
      <c r="D461" s="19"/>
      <c r="E461" s="9"/>
      <c r="F461" s="21">
        <f>Source!AO651</f>
        <v>3822.15</v>
      </c>
      <c r="G461" s="20" t="str">
        <f>Source!DG651</f>
        <v/>
      </c>
      <c r="H461" s="9">
        <f>Source!AV651</f>
        <v>1</v>
      </c>
      <c r="I461" s="9">
        <f>IF(Source!BA651&lt;&gt; 0, Source!BA651, 1)</f>
        <v>1</v>
      </c>
      <c r="J461" s="21">
        <f>Source!S651</f>
        <v>1146.6500000000001</v>
      </c>
      <c r="K461" s="21"/>
    </row>
    <row r="462" spans="1:22" ht="14.25" x14ac:dyDescent="0.2">
      <c r="A462" s="18"/>
      <c r="B462" s="18"/>
      <c r="C462" s="18" t="s">
        <v>535</v>
      </c>
      <c r="D462" s="19"/>
      <c r="E462" s="9"/>
      <c r="F462" s="21">
        <f>Source!AL651</f>
        <v>22.51</v>
      </c>
      <c r="G462" s="20" t="str">
        <f>Source!DD651</f>
        <v/>
      </c>
      <c r="H462" s="9">
        <f>Source!AW651</f>
        <v>1</v>
      </c>
      <c r="I462" s="9">
        <f>IF(Source!BC651&lt;&gt; 0, Source!BC651, 1)</f>
        <v>1</v>
      </c>
      <c r="J462" s="21">
        <f>Source!P651</f>
        <v>6.75</v>
      </c>
      <c r="K462" s="21"/>
    </row>
    <row r="463" spans="1:22" ht="14.25" x14ac:dyDescent="0.2">
      <c r="A463" s="18"/>
      <c r="B463" s="18"/>
      <c r="C463" s="18" t="s">
        <v>528</v>
      </c>
      <c r="D463" s="19" t="s">
        <v>529</v>
      </c>
      <c r="E463" s="9">
        <f>Source!AT651</f>
        <v>70</v>
      </c>
      <c r="F463" s="21"/>
      <c r="G463" s="20"/>
      <c r="H463" s="9"/>
      <c r="I463" s="9"/>
      <c r="J463" s="21">
        <f>SUM(R459:R462)</f>
        <v>802.66</v>
      </c>
      <c r="K463" s="21"/>
    </row>
    <row r="464" spans="1:22" ht="14.25" x14ac:dyDescent="0.2">
      <c r="A464" s="18"/>
      <c r="B464" s="18"/>
      <c r="C464" s="18" t="s">
        <v>530</v>
      </c>
      <c r="D464" s="19" t="s">
        <v>529</v>
      </c>
      <c r="E464" s="9">
        <f>Source!AU651</f>
        <v>10</v>
      </c>
      <c r="F464" s="21"/>
      <c r="G464" s="20"/>
      <c r="H464" s="9"/>
      <c r="I464" s="9"/>
      <c r="J464" s="21">
        <f>SUM(T459:T463)</f>
        <v>114.67</v>
      </c>
      <c r="K464" s="21"/>
    </row>
    <row r="465" spans="1:22" ht="14.25" x14ac:dyDescent="0.2">
      <c r="A465" s="18"/>
      <c r="B465" s="18"/>
      <c r="C465" s="18" t="s">
        <v>531</v>
      </c>
      <c r="D465" s="19" t="s">
        <v>532</v>
      </c>
      <c r="E465" s="9">
        <f>Source!AQ651</f>
        <v>7.14</v>
      </c>
      <c r="F465" s="21"/>
      <c r="G465" s="20" t="str">
        <f>Source!DI651</f>
        <v/>
      </c>
      <c r="H465" s="9">
        <f>Source!AV651</f>
        <v>1</v>
      </c>
      <c r="I465" s="9"/>
      <c r="J465" s="21"/>
      <c r="K465" s="21">
        <f>Source!U651</f>
        <v>2.1419999999999999</v>
      </c>
    </row>
    <row r="466" spans="1:22" ht="15" x14ac:dyDescent="0.25">
      <c r="A466" s="24"/>
      <c r="B466" s="24"/>
      <c r="C466" s="24"/>
      <c r="D466" s="24"/>
      <c r="E466" s="24"/>
      <c r="F466" s="24"/>
      <c r="G466" s="24"/>
      <c r="H466" s="24"/>
      <c r="I466" s="44">
        <f>J461+J462+J463+J464</f>
        <v>2070.73</v>
      </c>
      <c r="J466" s="44"/>
      <c r="K466" s="25">
        <f>IF(Source!I651&lt;&gt;0, ROUND(I466/Source!I651, 2), 0)</f>
        <v>6902.43</v>
      </c>
      <c r="P466" s="23">
        <f>I466</f>
        <v>2070.73</v>
      </c>
    </row>
    <row r="467" spans="1:22" ht="57" x14ac:dyDescent="0.2">
      <c r="A467" s="18">
        <v>46</v>
      </c>
      <c r="B467" s="18" t="str">
        <f>Source!F653</f>
        <v>1.21-2103-9-2/1</v>
      </c>
      <c r="C467" s="18" t="str">
        <f>Source!G653</f>
        <v>Техническое обслуживание силовых сетей, проложенных по кирпичным и бетонным основаниям, провод сечением 3х1,5-6 мм2 ( 3х2,5 ; 3х4  )</v>
      </c>
      <c r="D467" s="19" t="str">
        <f>Source!H653</f>
        <v>100 м</v>
      </c>
      <c r="E467" s="9">
        <f>Source!I653</f>
        <v>0.84599999999999997</v>
      </c>
      <c r="F467" s="21"/>
      <c r="G467" s="20"/>
      <c r="H467" s="9"/>
      <c r="I467" s="9"/>
      <c r="J467" s="21"/>
      <c r="K467" s="21"/>
      <c r="Q467">
        <f>ROUND((Source!BZ653/100)*ROUND((Source!AF653*Source!AV653)*Source!I653, 2), 2)</f>
        <v>3170.13</v>
      </c>
      <c r="R467">
        <f>Source!X653</f>
        <v>3170.13</v>
      </c>
      <c r="S467">
        <f>ROUND((Source!CA653/100)*ROUND((Source!AF653*Source!AV653)*Source!I653, 2), 2)</f>
        <v>452.88</v>
      </c>
      <c r="T467">
        <f>Source!Y653</f>
        <v>452.88</v>
      </c>
      <c r="U467">
        <f>ROUND((175/100)*ROUND((Source!AE653*Source!AV653)*Source!I653, 2), 2)</f>
        <v>0</v>
      </c>
      <c r="V467">
        <f>ROUND((108/100)*ROUND(Source!CS653*Source!I653, 2), 2)</f>
        <v>0</v>
      </c>
    </row>
    <row r="468" spans="1:22" x14ac:dyDescent="0.2">
      <c r="C468" s="22" t="str">
        <f>"Объем: "&amp;Source!I653&amp;"=(2920+"&amp;"10+"&amp;"1300)*"&amp;"0,2*"&amp;"0,1/"&amp;"100"</f>
        <v>Объем: 0,846=(2920+10+1300)*0,2*0,1/100</v>
      </c>
    </row>
    <row r="469" spans="1:22" ht="14.25" x14ac:dyDescent="0.2">
      <c r="A469" s="18"/>
      <c r="B469" s="18"/>
      <c r="C469" s="18" t="s">
        <v>527</v>
      </c>
      <c r="D469" s="19"/>
      <c r="E469" s="9"/>
      <c r="F469" s="21">
        <f>Source!AO653</f>
        <v>5353.15</v>
      </c>
      <c r="G469" s="20" t="str">
        <f>Source!DG653</f>
        <v/>
      </c>
      <c r="H469" s="9">
        <f>Source!AV653</f>
        <v>1</v>
      </c>
      <c r="I469" s="9">
        <f>IF(Source!BA653&lt;&gt; 0, Source!BA653, 1)</f>
        <v>1</v>
      </c>
      <c r="J469" s="21">
        <f>Source!S653</f>
        <v>4528.76</v>
      </c>
      <c r="K469" s="21"/>
    </row>
    <row r="470" spans="1:22" ht="14.25" x14ac:dyDescent="0.2">
      <c r="A470" s="18"/>
      <c r="B470" s="18"/>
      <c r="C470" s="18" t="s">
        <v>535</v>
      </c>
      <c r="D470" s="19"/>
      <c r="E470" s="9"/>
      <c r="F470" s="21">
        <f>Source!AL653</f>
        <v>22.51</v>
      </c>
      <c r="G470" s="20" t="str">
        <f>Source!DD653</f>
        <v/>
      </c>
      <c r="H470" s="9">
        <f>Source!AW653</f>
        <v>1</v>
      </c>
      <c r="I470" s="9">
        <f>IF(Source!BC653&lt;&gt; 0, Source!BC653, 1)</f>
        <v>1</v>
      </c>
      <c r="J470" s="21">
        <f>Source!P653</f>
        <v>19.04</v>
      </c>
      <c r="K470" s="21"/>
    </row>
    <row r="471" spans="1:22" ht="14.25" x14ac:dyDescent="0.2">
      <c r="A471" s="18"/>
      <c r="B471" s="18"/>
      <c r="C471" s="18" t="s">
        <v>528</v>
      </c>
      <c r="D471" s="19" t="s">
        <v>529</v>
      </c>
      <c r="E471" s="9">
        <f>Source!AT653</f>
        <v>70</v>
      </c>
      <c r="F471" s="21"/>
      <c r="G471" s="20"/>
      <c r="H471" s="9"/>
      <c r="I471" s="9"/>
      <c r="J471" s="21">
        <f>SUM(R467:R470)</f>
        <v>3170.13</v>
      </c>
      <c r="K471" s="21"/>
    </row>
    <row r="472" spans="1:22" ht="14.25" x14ac:dyDescent="0.2">
      <c r="A472" s="18"/>
      <c r="B472" s="18"/>
      <c r="C472" s="18" t="s">
        <v>530</v>
      </c>
      <c r="D472" s="19" t="s">
        <v>529</v>
      </c>
      <c r="E472" s="9">
        <f>Source!AU653</f>
        <v>10</v>
      </c>
      <c r="F472" s="21"/>
      <c r="G472" s="20"/>
      <c r="H472" s="9"/>
      <c r="I472" s="9"/>
      <c r="J472" s="21">
        <f>SUM(T467:T471)</f>
        <v>452.88</v>
      </c>
      <c r="K472" s="21"/>
    </row>
    <row r="473" spans="1:22" ht="14.25" x14ac:dyDescent="0.2">
      <c r="A473" s="18"/>
      <c r="B473" s="18"/>
      <c r="C473" s="18" t="s">
        <v>531</v>
      </c>
      <c r="D473" s="19" t="s">
        <v>532</v>
      </c>
      <c r="E473" s="9">
        <f>Source!AQ653</f>
        <v>10</v>
      </c>
      <c r="F473" s="21"/>
      <c r="G473" s="20" t="str">
        <f>Source!DI653</f>
        <v/>
      </c>
      <c r="H473" s="9">
        <f>Source!AV653</f>
        <v>1</v>
      </c>
      <c r="I473" s="9"/>
      <c r="J473" s="21"/>
      <c r="K473" s="21">
        <f>Source!U653</f>
        <v>8.4599999999999991</v>
      </c>
    </row>
    <row r="474" spans="1:22" ht="15" x14ac:dyDescent="0.25">
      <c r="A474" s="24"/>
      <c r="B474" s="24"/>
      <c r="C474" s="24"/>
      <c r="D474" s="24"/>
      <c r="E474" s="24"/>
      <c r="F474" s="24"/>
      <c r="G474" s="24"/>
      <c r="H474" s="24"/>
      <c r="I474" s="44">
        <f>J469+J470+J471+J472</f>
        <v>8170.81</v>
      </c>
      <c r="J474" s="44"/>
      <c r="K474" s="25">
        <f>IF(Source!I653&lt;&gt;0, ROUND(I474/Source!I653, 2), 0)</f>
        <v>9658.17</v>
      </c>
      <c r="P474" s="23">
        <f>I474</f>
        <v>8170.81</v>
      </c>
    </row>
    <row r="475" spans="1:22" ht="57" x14ac:dyDescent="0.2">
      <c r="A475" s="18">
        <v>47</v>
      </c>
      <c r="B475" s="18" t="str">
        <f>Source!F655</f>
        <v>1.21-2103-9-3/1</v>
      </c>
      <c r="C475" s="18" t="str">
        <f>Source!G655</f>
        <v>Техническое обслуживание силовых сетей, проложенных по кирпичным и бетонным основаниям, провод сечением 4х1,5-6 мм2 (4х2,5)</v>
      </c>
      <c r="D475" s="19" t="str">
        <f>Source!H655</f>
        <v>100 м</v>
      </c>
      <c r="E475" s="9">
        <f>Source!I655</f>
        <v>0.127</v>
      </c>
      <c r="F475" s="21"/>
      <c r="G475" s="20"/>
      <c r="H475" s="9"/>
      <c r="I475" s="9"/>
      <c r="J475" s="21"/>
      <c r="K475" s="21"/>
      <c r="Q475">
        <f>ROUND((Source!BZ655/100)*ROUND((Source!AF655*Source!AV655)*Source!I655, 2), 2)</f>
        <v>533.95000000000005</v>
      </c>
      <c r="R475">
        <f>Source!X655</f>
        <v>533.95000000000005</v>
      </c>
      <c r="S475">
        <f>ROUND((Source!CA655/100)*ROUND((Source!AF655*Source!AV655)*Source!I655, 2), 2)</f>
        <v>76.28</v>
      </c>
      <c r="T475">
        <f>Source!Y655</f>
        <v>76.28</v>
      </c>
      <c r="U475">
        <f>ROUND((175/100)*ROUND((Source!AE655*Source!AV655)*Source!I655, 2), 2)</f>
        <v>0</v>
      </c>
      <c r="V475">
        <f>ROUND((108/100)*ROUND(Source!CS655*Source!I655, 2), 2)</f>
        <v>0</v>
      </c>
    </row>
    <row r="476" spans="1:22" x14ac:dyDescent="0.2">
      <c r="C476" s="22" t="str">
        <f>"Объем: "&amp;Source!I655&amp;"=(635)*"&amp;"0,2*"&amp;"0,1/"&amp;"100"</f>
        <v>Объем: 0,127=(635)*0,2*0,1/100</v>
      </c>
    </row>
    <row r="477" spans="1:22" ht="14.25" x14ac:dyDescent="0.2">
      <c r="A477" s="18"/>
      <c r="B477" s="18"/>
      <c r="C477" s="18" t="s">
        <v>527</v>
      </c>
      <c r="D477" s="19"/>
      <c r="E477" s="9"/>
      <c r="F477" s="21">
        <f>Source!AO655</f>
        <v>6006.24</v>
      </c>
      <c r="G477" s="20" t="str">
        <f>Source!DG655</f>
        <v/>
      </c>
      <c r="H477" s="9">
        <f>Source!AV655</f>
        <v>1</v>
      </c>
      <c r="I477" s="9">
        <f>IF(Source!BA655&lt;&gt; 0, Source!BA655, 1)</f>
        <v>1</v>
      </c>
      <c r="J477" s="21">
        <f>Source!S655</f>
        <v>762.79</v>
      </c>
      <c r="K477" s="21"/>
    </row>
    <row r="478" spans="1:22" ht="14.25" x14ac:dyDescent="0.2">
      <c r="A478" s="18"/>
      <c r="B478" s="18"/>
      <c r="C478" s="18" t="s">
        <v>535</v>
      </c>
      <c r="D478" s="19"/>
      <c r="E478" s="9"/>
      <c r="F478" s="21">
        <f>Source!AL655</f>
        <v>14.63</v>
      </c>
      <c r="G478" s="20" t="str">
        <f>Source!DD655</f>
        <v/>
      </c>
      <c r="H478" s="9">
        <f>Source!AW655</f>
        <v>1</v>
      </c>
      <c r="I478" s="9">
        <f>IF(Source!BC655&lt;&gt; 0, Source!BC655, 1)</f>
        <v>1</v>
      </c>
      <c r="J478" s="21">
        <f>Source!P655</f>
        <v>1.86</v>
      </c>
      <c r="K478" s="21"/>
    </row>
    <row r="479" spans="1:22" ht="14.25" x14ac:dyDescent="0.2">
      <c r="A479" s="18"/>
      <c r="B479" s="18"/>
      <c r="C479" s="18" t="s">
        <v>528</v>
      </c>
      <c r="D479" s="19" t="s">
        <v>529</v>
      </c>
      <c r="E479" s="9">
        <f>Source!AT655</f>
        <v>70</v>
      </c>
      <c r="F479" s="21"/>
      <c r="G479" s="20"/>
      <c r="H479" s="9"/>
      <c r="I479" s="9"/>
      <c r="J479" s="21">
        <f>SUM(R475:R478)</f>
        <v>533.95000000000005</v>
      </c>
      <c r="K479" s="21"/>
    </row>
    <row r="480" spans="1:22" ht="14.25" x14ac:dyDescent="0.2">
      <c r="A480" s="18"/>
      <c r="B480" s="18"/>
      <c r="C480" s="18" t="s">
        <v>530</v>
      </c>
      <c r="D480" s="19" t="s">
        <v>529</v>
      </c>
      <c r="E480" s="9">
        <f>Source!AU655</f>
        <v>10</v>
      </c>
      <c r="F480" s="21"/>
      <c r="G480" s="20"/>
      <c r="H480" s="9"/>
      <c r="I480" s="9"/>
      <c r="J480" s="21">
        <f>SUM(T475:T479)</f>
        <v>76.28</v>
      </c>
      <c r="K480" s="21"/>
    </row>
    <row r="481" spans="1:22" ht="14.25" x14ac:dyDescent="0.2">
      <c r="A481" s="18"/>
      <c r="B481" s="18"/>
      <c r="C481" s="18" t="s">
        <v>531</v>
      </c>
      <c r="D481" s="19" t="s">
        <v>532</v>
      </c>
      <c r="E481" s="9">
        <f>Source!AQ655</f>
        <v>11.22</v>
      </c>
      <c r="F481" s="21"/>
      <c r="G481" s="20" t="str">
        <f>Source!DI655</f>
        <v/>
      </c>
      <c r="H481" s="9">
        <f>Source!AV655</f>
        <v>1</v>
      </c>
      <c r="I481" s="9"/>
      <c r="J481" s="21"/>
      <c r="K481" s="21">
        <f>Source!U655</f>
        <v>1.4249400000000001</v>
      </c>
    </row>
    <row r="482" spans="1:22" ht="15" x14ac:dyDescent="0.25">
      <c r="A482" s="24"/>
      <c r="B482" s="24"/>
      <c r="C482" s="24"/>
      <c r="D482" s="24"/>
      <c r="E482" s="24"/>
      <c r="F482" s="24"/>
      <c r="G482" s="24"/>
      <c r="H482" s="24"/>
      <c r="I482" s="44">
        <f>J477+J478+J479+J480</f>
        <v>1374.8799999999999</v>
      </c>
      <c r="J482" s="44"/>
      <c r="K482" s="25">
        <f>IF(Source!I655&lt;&gt;0, ROUND(I482/Source!I655, 2), 0)</f>
        <v>10825.83</v>
      </c>
      <c r="P482" s="23">
        <f>I482</f>
        <v>1374.8799999999999</v>
      </c>
    </row>
    <row r="483" spans="1:22" ht="57" x14ac:dyDescent="0.2">
      <c r="A483" s="18">
        <v>48</v>
      </c>
      <c r="B483" s="18" t="str">
        <f>Source!F657</f>
        <v>1.21-2103-9-3/1</v>
      </c>
      <c r="C483" s="18" t="str">
        <f>Source!G657</f>
        <v>Техническое обслуживание силовых сетей, проложенных по кирпичным и бетонным основаниям, провод сечением 4х1,5-6 мм2 ( 5х4, 5х6)</v>
      </c>
      <c r="D483" s="19" t="str">
        <f>Source!H657</f>
        <v>100 м</v>
      </c>
      <c r="E483" s="9">
        <f>Source!I657</f>
        <v>3.4000000000000002E-2</v>
      </c>
      <c r="F483" s="21"/>
      <c r="G483" s="20"/>
      <c r="H483" s="9"/>
      <c r="I483" s="9"/>
      <c r="J483" s="21"/>
      <c r="K483" s="21"/>
      <c r="Q483">
        <f>ROUND((Source!BZ657/100)*ROUND((Source!AF657*Source!AV657)*Source!I657, 2), 2)</f>
        <v>142.94999999999999</v>
      </c>
      <c r="R483">
        <f>Source!X657</f>
        <v>142.94999999999999</v>
      </c>
      <c r="S483">
        <f>ROUND((Source!CA657/100)*ROUND((Source!AF657*Source!AV657)*Source!I657, 2), 2)</f>
        <v>20.420000000000002</v>
      </c>
      <c r="T483">
        <f>Source!Y657</f>
        <v>20.420000000000002</v>
      </c>
      <c r="U483">
        <f>ROUND((175/100)*ROUND((Source!AE657*Source!AV657)*Source!I657, 2), 2)</f>
        <v>0</v>
      </c>
      <c r="V483">
        <f>ROUND((108/100)*ROUND(Source!CS657*Source!I657, 2), 2)</f>
        <v>0</v>
      </c>
    </row>
    <row r="484" spans="1:22" x14ac:dyDescent="0.2">
      <c r="C484" s="22" t="str">
        <f>"Объем: "&amp;Source!I657&amp;"=(10+"&amp;"140+"&amp;"20)*"&amp;"0,2*"&amp;"0,1/"&amp;"100"</f>
        <v>Объем: 0,034=(10+140+20)*0,2*0,1/100</v>
      </c>
    </row>
    <row r="485" spans="1:22" ht="14.25" x14ac:dyDescent="0.2">
      <c r="A485" s="18"/>
      <c r="B485" s="18"/>
      <c r="C485" s="18" t="s">
        <v>527</v>
      </c>
      <c r="D485" s="19"/>
      <c r="E485" s="9"/>
      <c r="F485" s="21">
        <f>Source!AO657</f>
        <v>6006.24</v>
      </c>
      <c r="G485" s="20" t="str">
        <f>Source!DG657</f>
        <v/>
      </c>
      <c r="H485" s="9">
        <f>Source!AV657</f>
        <v>1</v>
      </c>
      <c r="I485" s="9">
        <f>IF(Source!BA657&lt;&gt; 0, Source!BA657, 1)</f>
        <v>1</v>
      </c>
      <c r="J485" s="21">
        <f>Source!S657</f>
        <v>204.21</v>
      </c>
      <c r="K485" s="21"/>
    </row>
    <row r="486" spans="1:22" ht="14.25" x14ac:dyDescent="0.2">
      <c r="A486" s="18"/>
      <c r="B486" s="18"/>
      <c r="C486" s="18" t="s">
        <v>535</v>
      </c>
      <c r="D486" s="19"/>
      <c r="E486" s="9"/>
      <c r="F486" s="21">
        <f>Source!AL657</f>
        <v>14.63</v>
      </c>
      <c r="G486" s="20" t="str">
        <f>Source!DD657</f>
        <v/>
      </c>
      <c r="H486" s="9">
        <f>Source!AW657</f>
        <v>1</v>
      </c>
      <c r="I486" s="9">
        <f>IF(Source!BC657&lt;&gt; 0, Source!BC657, 1)</f>
        <v>1</v>
      </c>
      <c r="J486" s="21">
        <f>Source!P657</f>
        <v>0.5</v>
      </c>
      <c r="K486" s="21"/>
    </row>
    <row r="487" spans="1:22" ht="14.25" x14ac:dyDescent="0.2">
      <c r="A487" s="18"/>
      <c r="B487" s="18"/>
      <c r="C487" s="18" t="s">
        <v>528</v>
      </c>
      <c r="D487" s="19" t="s">
        <v>529</v>
      </c>
      <c r="E487" s="9">
        <f>Source!AT657</f>
        <v>70</v>
      </c>
      <c r="F487" s="21"/>
      <c r="G487" s="20"/>
      <c r="H487" s="9"/>
      <c r="I487" s="9"/>
      <c r="J487" s="21">
        <f>SUM(R483:R486)</f>
        <v>142.94999999999999</v>
      </c>
      <c r="K487" s="21"/>
    </row>
    <row r="488" spans="1:22" ht="14.25" x14ac:dyDescent="0.2">
      <c r="A488" s="18"/>
      <c r="B488" s="18"/>
      <c r="C488" s="18" t="s">
        <v>530</v>
      </c>
      <c r="D488" s="19" t="s">
        <v>529</v>
      </c>
      <c r="E488" s="9">
        <f>Source!AU657</f>
        <v>10</v>
      </c>
      <c r="F488" s="21"/>
      <c r="G488" s="20"/>
      <c r="H488" s="9"/>
      <c r="I488" s="9"/>
      <c r="J488" s="21">
        <f>SUM(T483:T487)</f>
        <v>20.420000000000002</v>
      </c>
      <c r="K488" s="21"/>
    </row>
    <row r="489" spans="1:22" ht="14.25" x14ac:dyDescent="0.2">
      <c r="A489" s="18"/>
      <c r="B489" s="18"/>
      <c r="C489" s="18" t="s">
        <v>531</v>
      </c>
      <c r="D489" s="19" t="s">
        <v>532</v>
      </c>
      <c r="E489" s="9">
        <f>Source!AQ657</f>
        <v>11.22</v>
      </c>
      <c r="F489" s="21"/>
      <c r="G489" s="20" t="str">
        <f>Source!DI657</f>
        <v/>
      </c>
      <c r="H489" s="9">
        <f>Source!AV657</f>
        <v>1</v>
      </c>
      <c r="I489" s="9"/>
      <c r="J489" s="21"/>
      <c r="K489" s="21">
        <f>Source!U657</f>
        <v>0.38148000000000004</v>
      </c>
    </row>
    <row r="490" spans="1:22" ht="15" x14ac:dyDescent="0.25">
      <c r="A490" s="24"/>
      <c r="B490" s="24"/>
      <c r="C490" s="24"/>
      <c r="D490" s="24"/>
      <c r="E490" s="24"/>
      <c r="F490" s="24"/>
      <c r="G490" s="24"/>
      <c r="H490" s="24"/>
      <c r="I490" s="44">
        <f>J485+J486+J487+J488</f>
        <v>368.08</v>
      </c>
      <c r="J490" s="44"/>
      <c r="K490" s="25">
        <f>IF(Source!I657&lt;&gt;0, ROUND(I490/Source!I657, 2), 0)</f>
        <v>10825.88</v>
      </c>
      <c r="P490" s="23">
        <f>I490</f>
        <v>368.08</v>
      </c>
    </row>
    <row r="491" spans="1:22" ht="57" x14ac:dyDescent="0.2">
      <c r="A491" s="18">
        <v>49</v>
      </c>
      <c r="B491" s="18" t="str">
        <f>Source!F659</f>
        <v>1.21-2103-9-5/1</v>
      </c>
      <c r="C491" s="18" t="str">
        <f>Source!G659</f>
        <v>Техническое обслуживание силовых сетей, проложенных по кирпичным и бетонным основаниям, провод сечением 3х10-16 мм2 (5х10)</v>
      </c>
      <c r="D491" s="19" t="str">
        <f>Source!H659</f>
        <v>100 м</v>
      </c>
      <c r="E491" s="9">
        <f>Source!I659</f>
        <v>0.04</v>
      </c>
      <c r="F491" s="21"/>
      <c r="G491" s="20"/>
      <c r="H491" s="9"/>
      <c r="I491" s="9"/>
      <c r="J491" s="21"/>
      <c r="K491" s="21"/>
      <c r="Q491">
        <f>ROUND((Source!BZ659/100)*ROUND((Source!AF659*Source!AV659)*Source!I659, 2), 2)</f>
        <v>178.07</v>
      </c>
      <c r="R491">
        <f>Source!X659</f>
        <v>178.07</v>
      </c>
      <c r="S491">
        <f>ROUND((Source!CA659/100)*ROUND((Source!AF659*Source!AV659)*Source!I659, 2), 2)</f>
        <v>25.44</v>
      </c>
      <c r="T491">
        <f>Source!Y659</f>
        <v>25.44</v>
      </c>
      <c r="U491">
        <f>ROUND((175/100)*ROUND((Source!AE659*Source!AV659)*Source!I659, 2), 2)</f>
        <v>0</v>
      </c>
      <c r="V491">
        <f>ROUND((108/100)*ROUND(Source!CS659*Source!I659, 2), 2)</f>
        <v>0</v>
      </c>
    </row>
    <row r="492" spans="1:22" x14ac:dyDescent="0.2">
      <c r="C492" s="22" t="str">
        <f>"Объем: "&amp;Source!I659&amp;"=(200)*"&amp;"0,2*"&amp;"0,1/"&amp;"100"</f>
        <v>Объем: 0,04=(200)*0,2*0,1/100</v>
      </c>
    </row>
    <row r="493" spans="1:22" ht="14.25" x14ac:dyDescent="0.2">
      <c r="A493" s="18"/>
      <c r="B493" s="18"/>
      <c r="C493" s="18" t="s">
        <v>527</v>
      </c>
      <c r="D493" s="19"/>
      <c r="E493" s="9"/>
      <c r="F493" s="21">
        <f>Source!AO659</f>
        <v>6359.54</v>
      </c>
      <c r="G493" s="20" t="str">
        <f>Source!DG659</f>
        <v/>
      </c>
      <c r="H493" s="9">
        <f>Source!AV659</f>
        <v>1</v>
      </c>
      <c r="I493" s="9">
        <f>IF(Source!BA659&lt;&gt; 0, Source!BA659, 1)</f>
        <v>1</v>
      </c>
      <c r="J493" s="21">
        <f>Source!S659</f>
        <v>254.38</v>
      </c>
      <c r="K493" s="21"/>
    </row>
    <row r="494" spans="1:22" ht="14.25" x14ac:dyDescent="0.2">
      <c r="A494" s="18"/>
      <c r="B494" s="18"/>
      <c r="C494" s="18" t="s">
        <v>535</v>
      </c>
      <c r="D494" s="19"/>
      <c r="E494" s="9"/>
      <c r="F494" s="21">
        <f>Source!AL659</f>
        <v>15.76</v>
      </c>
      <c r="G494" s="20" t="str">
        <f>Source!DD659</f>
        <v/>
      </c>
      <c r="H494" s="9">
        <f>Source!AW659</f>
        <v>1</v>
      </c>
      <c r="I494" s="9">
        <f>IF(Source!BC659&lt;&gt; 0, Source!BC659, 1)</f>
        <v>1</v>
      </c>
      <c r="J494" s="21">
        <f>Source!P659</f>
        <v>0.63</v>
      </c>
      <c r="K494" s="21"/>
    </row>
    <row r="495" spans="1:22" ht="14.25" x14ac:dyDescent="0.2">
      <c r="A495" s="18"/>
      <c r="B495" s="18"/>
      <c r="C495" s="18" t="s">
        <v>528</v>
      </c>
      <c r="D495" s="19" t="s">
        <v>529</v>
      </c>
      <c r="E495" s="9">
        <f>Source!AT659</f>
        <v>70</v>
      </c>
      <c r="F495" s="21"/>
      <c r="G495" s="20"/>
      <c r="H495" s="9"/>
      <c r="I495" s="9"/>
      <c r="J495" s="21">
        <f>SUM(R491:R494)</f>
        <v>178.07</v>
      </c>
      <c r="K495" s="21"/>
    </row>
    <row r="496" spans="1:22" ht="14.25" x14ac:dyDescent="0.2">
      <c r="A496" s="18"/>
      <c r="B496" s="18"/>
      <c r="C496" s="18" t="s">
        <v>530</v>
      </c>
      <c r="D496" s="19" t="s">
        <v>529</v>
      </c>
      <c r="E496" s="9">
        <f>Source!AU659</f>
        <v>10</v>
      </c>
      <c r="F496" s="21"/>
      <c r="G496" s="20"/>
      <c r="H496" s="9"/>
      <c r="I496" s="9"/>
      <c r="J496" s="21">
        <f>SUM(T491:T495)</f>
        <v>25.44</v>
      </c>
      <c r="K496" s="21"/>
    </row>
    <row r="497" spans="1:22" ht="14.25" x14ac:dyDescent="0.2">
      <c r="A497" s="18"/>
      <c r="B497" s="18"/>
      <c r="C497" s="18" t="s">
        <v>531</v>
      </c>
      <c r="D497" s="19" t="s">
        <v>532</v>
      </c>
      <c r="E497" s="9">
        <f>Source!AQ659</f>
        <v>11.88</v>
      </c>
      <c r="F497" s="21"/>
      <c r="G497" s="20" t="str">
        <f>Source!DI659</f>
        <v/>
      </c>
      <c r="H497" s="9">
        <f>Source!AV659</f>
        <v>1</v>
      </c>
      <c r="I497" s="9"/>
      <c r="J497" s="21"/>
      <c r="K497" s="21">
        <f>Source!U659</f>
        <v>0.47520000000000007</v>
      </c>
    </row>
    <row r="498" spans="1:22" ht="15" x14ac:dyDescent="0.25">
      <c r="A498" s="24"/>
      <c r="B498" s="24"/>
      <c r="C498" s="24"/>
      <c r="D498" s="24"/>
      <c r="E498" s="24"/>
      <c r="F498" s="24"/>
      <c r="G498" s="24"/>
      <c r="H498" s="24"/>
      <c r="I498" s="44">
        <f>J493+J494+J495+J496</f>
        <v>458.52</v>
      </c>
      <c r="J498" s="44"/>
      <c r="K498" s="25">
        <f>IF(Source!I659&lt;&gt;0, ROUND(I498/Source!I659, 2), 0)</f>
        <v>11463</v>
      </c>
      <c r="P498" s="23">
        <f>I498</f>
        <v>458.52</v>
      </c>
    </row>
    <row r="499" spans="1:22" ht="57" x14ac:dyDescent="0.2">
      <c r="A499" s="18">
        <v>50</v>
      </c>
      <c r="B499" s="18" t="str">
        <f>Source!F661</f>
        <v>1.21-2103-9-7/1</v>
      </c>
      <c r="C499" s="18" t="str">
        <f>Source!G661</f>
        <v>Техническое обслуживание силовых сетей, проложенных по кирпичным и бетонным основаниям, провод сечением 3х25-35 мм2 (5х25, 5х35)</v>
      </c>
      <c r="D499" s="19" t="str">
        <f>Source!H661</f>
        <v>100 м</v>
      </c>
      <c r="E499" s="9">
        <f>Source!I661</f>
        <v>2.7E-2</v>
      </c>
      <c r="F499" s="21"/>
      <c r="G499" s="20"/>
      <c r="H499" s="9"/>
      <c r="I499" s="9"/>
      <c r="J499" s="21"/>
      <c r="K499" s="21"/>
      <c r="Q499">
        <f>ROUND((Source!BZ661/100)*ROUND((Source!AF661*Source!AV661)*Source!I661, 2), 2)</f>
        <v>147.51</v>
      </c>
      <c r="R499">
        <f>Source!X661</f>
        <v>147.51</v>
      </c>
      <c r="S499">
        <f>ROUND((Source!CA661/100)*ROUND((Source!AF661*Source!AV661)*Source!I661, 2), 2)</f>
        <v>21.07</v>
      </c>
      <c r="T499">
        <f>Source!Y661</f>
        <v>21.07</v>
      </c>
      <c r="U499">
        <f>ROUND((175/100)*ROUND((Source!AE661*Source!AV661)*Source!I661, 2), 2)</f>
        <v>0</v>
      </c>
      <c r="V499">
        <f>ROUND((108/100)*ROUND(Source!CS661*Source!I661, 2), 2)</f>
        <v>0</v>
      </c>
    </row>
    <row r="500" spans="1:22" x14ac:dyDescent="0.2">
      <c r="C500" s="22" t="str">
        <f>"Объем: "&amp;Source!I661&amp;"=(130+"&amp;"5)*"&amp;"0,2*"&amp;"0,1/"&amp;"100"</f>
        <v>Объем: 0,027=(130+5)*0,2*0,1/100</v>
      </c>
    </row>
    <row r="501" spans="1:22" ht="14.25" x14ac:dyDescent="0.2">
      <c r="A501" s="18"/>
      <c r="B501" s="18"/>
      <c r="C501" s="18" t="s">
        <v>527</v>
      </c>
      <c r="D501" s="19"/>
      <c r="E501" s="9"/>
      <c r="F501" s="21">
        <f>Source!AO661</f>
        <v>7804.89</v>
      </c>
      <c r="G501" s="20" t="str">
        <f>Source!DG661</f>
        <v/>
      </c>
      <c r="H501" s="9">
        <f>Source!AV661</f>
        <v>1</v>
      </c>
      <c r="I501" s="9">
        <f>IF(Source!BA661&lt;&gt; 0, Source!BA661, 1)</f>
        <v>1</v>
      </c>
      <c r="J501" s="21">
        <f>Source!S661</f>
        <v>210.73</v>
      </c>
      <c r="K501" s="21"/>
    </row>
    <row r="502" spans="1:22" ht="14.25" x14ac:dyDescent="0.2">
      <c r="A502" s="18"/>
      <c r="B502" s="18"/>
      <c r="C502" s="18" t="s">
        <v>535</v>
      </c>
      <c r="D502" s="19"/>
      <c r="E502" s="9"/>
      <c r="F502" s="21">
        <f>Source!AL661</f>
        <v>19.13</v>
      </c>
      <c r="G502" s="20" t="str">
        <f>Source!DD661</f>
        <v/>
      </c>
      <c r="H502" s="9">
        <f>Source!AW661</f>
        <v>1</v>
      </c>
      <c r="I502" s="9">
        <f>IF(Source!BC661&lt;&gt; 0, Source!BC661, 1)</f>
        <v>1</v>
      </c>
      <c r="J502" s="21">
        <f>Source!P661</f>
        <v>0.52</v>
      </c>
      <c r="K502" s="21"/>
    </row>
    <row r="503" spans="1:22" ht="14.25" x14ac:dyDescent="0.2">
      <c r="A503" s="18"/>
      <c r="B503" s="18"/>
      <c r="C503" s="18" t="s">
        <v>528</v>
      </c>
      <c r="D503" s="19" t="s">
        <v>529</v>
      </c>
      <c r="E503" s="9">
        <f>Source!AT661</f>
        <v>70</v>
      </c>
      <c r="F503" s="21"/>
      <c r="G503" s="20"/>
      <c r="H503" s="9"/>
      <c r="I503" s="9"/>
      <c r="J503" s="21">
        <f>SUM(R499:R502)</f>
        <v>147.51</v>
      </c>
      <c r="K503" s="21"/>
    </row>
    <row r="504" spans="1:22" ht="14.25" x14ac:dyDescent="0.2">
      <c r="A504" s="18"/>
      <c r="B504" s="18"/>
      <c r="C504" s="18" t="s">
        <v>530</v>
      </c>
      <c r="D504" s="19" t="s">
        <v>529</v>
      </c>
      <c r="E504" s="9">
        <f>Source!AU661</f>
        <v>10</v>
      </c>
      <c r="F504" s="21"/>
      <c r="G504" s="20"/>
      <c r="H504" s="9"/>
      <c r="I504" s="9"/>
      <c r="J504" s="21">
        <f>SUM(T499:T503)</f>
        <v>21.07</v>
      </c>
      <c r="K504" s="21"/>
    </row>
    <row r="505" spans="1:22" ht="14.25" x14ac:dyDescent="0.2">
      <c r="A505" s="18"/>
      <c r="B505" s="18"/>
      <c r="C505" s="18" t="s">
        <v>531</v>
      </c>
      <c r="D505" s="19" t="s">
        <v>532</v>
      </c>
      <c r="E505" s="9">
        <f>Source!AQ661</f>
        <v>14.58</v>
      </c>
      <c r="F505" s="21"/>
      <c r="G505" s="20" t="str">
        <f>Source!DI661</f>
        <v/>
      </c>
      <c r="H505" s="9">
        <f>Source!AV661</f>
        <v>1</v>
      </c>
      <c r="I505" s="9"/>
      <c r="J505" s="21"/>
      <c r="K505" s="21">
        <f>Source!U661</f>
        <v>0.39366000000000001</v>
      </c>
    </row>
    <row r="506" spans="1:22" ht="15" x14ac:dyDescent="0.25">
      <c r="A506" s="24"/>
      <c r="B506" s="24"/>
      <c r="C506" s="24"/>
      <c r="D506" s="24"/>
      <c r="E506" s="24"/>
      <c r="F506" s="24"/>
      <c r="G506" s="24"/>
      <c r="H506" s="24"/>
      <c r="I506" s="44">
        <f>J501+J502+J503+J504</f>
        <v>379.83</v>
      </c>
      <c r="J506" s="44"/>
      <c r="K506" s="25">
        <f>IF(Source!I661&lt;&gt;0, ROUND(I506/Source!I661, 2), 0)</f>
        <v>14067.78</v>
      </c>
      <c r="P506" s="23">
        <f>I506</f>
        <v>379.83</v>
      </c>
    </row>
    <row r="507" spans="1:22" ht="71.25" x14ac:dyDescent="0.2">
      <c r="A507" s="18">
        <v>51</v>
      </c>
      <c r="B507" s="18" t="str">
        <f>Source!F662</f>
        <v>1.21-2103-9-8/1</v>
      </c>
      <c r="C507" s="18" t="str">
        <f>Source!G662</f>
        <v>Техническое обслуживание силовых сетей, проложенных по кирпичным и бетонным основаниям, добавлять на каждый следующий провод к поз. 21-2103-9-7  (5х25, 5х35)</v>
      </c>
      <c r="D507" s="19" t="str">
        <f>Source!H662</f>
        <v>100 м</v>
      </c>
      <c r="E507" s="9">
        <f>Source!I662</f>
        <v>2.7E-2</v>
      </c>
      <c r="F507" s="21"/>
      <c r="G507" s="20"/>
      <c r="H507" s="9"/>
      <c r="I507" s="9"/>
      <c r="J507" s="21"/>
      <c r="K507" s="21"/>
      <c r="Q507">
        <f>ROUND((Source!BZ662/100)*ROUND((Source!AF662*Source!AV662)*Source!I662, 2), 2)</f>
        <v>32.78</v>
      </c>
      <c r="R507">
        <f>Source!X662</f>
        <v>32.78</v>
      </c>
      <c r="S507">
        <f>ROUND((Source!CA662/100)*ROUND((Source!AF662*Source!AV662)*Source!I662, 2), 2)</f>
        <v>4.68</v>
      </c>
      <c r="T507">
        <f>Source!Y662</f>
        <v>4.68</v>
      </c>
      <c r="U507">
        <f>ROUND((175/100)*ROUND((Source!AE662*Source!AV662)*Source!I662, 2), 2)</f>
        <v>0</v>
      </c>
      <c r="V507">
        <f>ROUND((108/100)*ROUND(Source!CS662*Source!I662, 2), 2)</f>
        <v>0</v>
      </c>
    </row>
    <row r="508" spans="1:22" x14ac:dyDescent="0.2">
      <c r="C508" s="22" t="str">
        <f>"Объем: "&amp;Source!I662&amp;"=(130+"&amp;"5)*"&amp;"0,2*"&amp;"0,1/"&amp;"100"</f>
        <v>Объем: 0,027=(130+5)*0,2*0,1/100</v>
      </c>
    </row>
    <row r="509" spans="1:22" ht="14.25" x14ac:dyDescent="0.2">
      <c r="A509" s="18"/>
      <c r="B509" s="18"/>
      <c r="C509" s="18" t="s">
        <v>527</v>
      </c>
      <c r="D509" s="19"/>
      <c r="E509" s="9"/>
      <c r="F509" s="21">
        <f>Source!AO662</f>
        <v>1734.42</v>
      </c>
      <c r="G509" s="20" t="str">
        <f>Source!DG662</f>
        <v/>
      </c>
      <c r="H509" s="9">
        <f>Source!AV662</f>
        <v>1</v>
      </c>
      <c r="I509" s="9">
        <f>IF(Source!BA662&lt;&gt; 0, Source!BA662, 1)</f>
        <v>1</v>
      </c>
      <c r="J509" s="21">
        <f>Source!S662</f>
        <v>46.83</v>
      </c>
      <c r="K509" s="21"/>
    </row>
    <row r="510" spans="1:22" ht="14.25" x14ac:dyDescent="0.2">
      <c r="A510" s="18"/>
      <c r="B510" s="18"/>
      <c r="C510" s="18" t="s">
        <v>535</v>
      </c>
      <c r="D510" s="19"/>
      <c r="E510" s="9"/>
      <c r="F510" s="21">
        <f>Source!AL662</f>
        <v>4.13</v>
      </c>
      <c r="G510" s="20" t="str">
        <f>Source!DD662</f>
        <v/>
      </c>
      <c r="H510" s="9">
        <f>Source!AW662</f>
        <v>1</v>
      </c>
      <c r="I510" s="9">
        <f>IF(Source!BC662&lt;&gt; 0, Source!BC662, 1)</f>
        <v>1</v>
      </c>
      <c r="J510" s="21">
        <f>Source!P662</f>
        <v>0.11</v>
      </c>
      <c r="K510" s="21"/>
    </row>
    <row r="511" spans="1:22" ht="14.25" x14ac:dyDescent="0.2">
      <c r="A511" s="18"/>
      <c r="B511" s="18"/>
      <c r="C511" s="18" t="s">
        <v>528</v>
      </c>
      <c r="D511" s="19" t="s">
        <v>529</v>
      </c>
      <c r="E511" s="9">
        <f>Source!AT662</f>
        <v>70</v>
      </c>
      <c r="F511" s="21"/>
      <c r="G511" s="20"/>
      <c r="H511" s="9"/>
      <c r="I511" s="9"/>
      <c r="J511" s="21">
        <f>SUM(R507:R510)</f>
        <v>32.78</v>
      </c>
      <c r="K511" s="21"/>
    </row>
    <row r="512" spans="1:22" ht="14.25" x14ac:dyDescent="0.2">
      <c r="A512" s="18"/>
      <c r="B512" s="18"/>
      <c r="C512" s="18" t="s">
        <v>530</v>
      </c>
      <c r="D512" s="19" t="s">
        <v>529</v>
      </c>
      <c r="E512" s="9">
        <f>Source!AU662</f>
        <v>10</v>
      </c>
      <c r="F512" s="21"/>
      <c r="G512" s="20"/>
      <c r="H512" s="9"/>
      <c r="I512" s="9"/>
      <c r="J512" s="21">
        <f>SUM(T507:T511)</f>
        <v>4.68</v>
      </c>
      <c r="K512" s="21"/>
    </row>
    <row r="513" spans="1:22" ht="14.25" x14ac:dyDescent="0.2">
      <c r="A513" s="18"/>
      <c r="B513" s="18"/>
      <c r="C513" s="18" t="s">
        <v>531</v>
      </c>
      <c r="D513" s="19" t="s">
        <v>532</v>
      </c>
      <c r="E513" s="9">
        <f>Source!AQ662</f>
        <v>3.24</v>
      </c>
      <c r="F513" s="21"/>
      <c r="G513" s="20" t="str">
        <f>Source!DI662</f>
        <v/>
      </c>
      <c r="H513" s="9">
        <f>Source!AV662</f>
        <v>1</v>
      </c>
      <c r="I513" s="9"/>
      <c r="J513" s="21"/>
      <c r="K513" s="21">
        <f>Source!U662</f>
        <v>8.7480000000000002E-2</v>
      </c>
    </row>
    <row r="514" spans="1:22" ht="15" x14ac:dyDescent="0.25">
      <c r="A514" s="24"/>
      <c r="B514" s="24"/>
      <c r="C514" s="24"/>
      <c r="D514" s="24"/>
      <c r="E514" s="24"/>
      <c r="F514" s="24"/>
      <c r="G514" s="24"/>
      <c r="H514" s="24"/>
      <c r="I514" s="44">
        <f>J509+J510+J511+J512</f>
        <v>84.4</v>
      </c>
      <c r="J514" s="44"/>
      <c r="K514" s="25">
        <f>IF(Source!I662&lt;&gt;0, ROUND(I514/Source!I662, 2), 0)</f>
        <v>3125.93</v>
      </c>
      <c r="P514" s="23">
        <f>I514</f>
        <v>84.4</v>
      </c>
    </row>
    <row r="515" spans="1:22" ht="71.25" x14ac:dyDescent="0.2">
      <c r="A515" s="18">
        <v>52</v>
      </c>
      <c r="B515" s="18" t="str">
        <f>Source!F664</f>
        <v>1.21-2103-9-1/1</v>
      </c>
      <c r="C515" s="18" t="str">
        <f>Source!G664</f>
        <v>Техническое обслуживание силовых сетей, проложенных по кирпичным и бетонным основаниям, провод сечением 2х1,5-6 мм2 (Провод медный желто-зеленый ПуГВ 1х6)</v>
      </c>
      <c r="D515" s="19" t="str">
        <f>Source!H664</f>
        <v>100 м</v>
      </c>
      <c r="E515" s="9">
        <f>Source!I664</f>
        <v>0.05</v>
      </c>
      <c r="F515" s="21"/>
      <c r="G515" s="20"/>
      <c r="H515" s="9"/>
      <c r="I515" s="9"/>
      <c r="J515" s="21"/>
      <c r="K515" s="21"/>
      <c r="Q515">
        <f>ROUND((Source!BZ664/100)*ROUND((Source!AF664*Source!AV664)*Source!I664, 2), 2)</f>
        <v>133.78</v>
      </c>
      <c r="R515">
        <f>Source!X664</f>
        <v>133.78</v>
      </c>
      <c r="S515">
        <f>ROUND((Source!CA664/100)*ROUND((Source!AF664*Source!AV664)*Source!I664, 2), 2)</f>
        <v>19.11</v>
      </c>
      <c r="T515">
        <f>Source!Y664</f>
        <v>19.11</v>
      </c>
      <c r="U515">
        <f>ROUND((175/100)*ROUND((Source!AE664*Source!AV664)*Source!I664, 2), 2)</f>
        <v>0</v>
      </c>
      <c r="V515">
        <f>ROUND((108/100)*ROUND(Source!CS664*Source!I664, 2), 2)</f>
        <v>0</v>
      </c>
    </row>
    <row r="516" spans="1:22" x14ac:dyDescent="0.2">
      <c r="C516" s="22" t="str">
        <f>"Объем: "&amp;Source!I664&amp;"=(250)*"&amp;"0,2*"&amp;"0,1/"&amp;"100"</f>
        <v>Объем: 0,05=(250)*0,2*0,1/100</v>
      </c>
    </row>
    <row r="517" spans="1:22" ht="14.25" x14ac:dyDescent="0.2">
      <c r="A517" s="18"/>
      <c r="B517" s="18"/>
      <c r="C517" s="18" t="s">
        <v>527</v>
      </c>
      <c r="D517" s="19"/>
      <c r="E517" s="9"/>
      <c r="F517" s="21">
        <f>Source!AO664</f>
        <v>3822.15</v>
      </c>
      <c r="G517" s="20" t="str">
        <f>Source!DG664</f>
        <v/>
      </c>
      <c r="H517" s="9">
        <f>Source!AV664</f>
        <v>1</v>
      </c>
      <c r="I517" s="9">
        <f>IF(Source!BA664&lt;&gt; 0, Source!BA664, 1)</f>
        <v>1</v>
      </c>
      <c r="J517" s="21">
        <f>Source!S664</f>
        <v>191.11</v>
      </c>
      <c r="K517" s="21"/>
    </row>
    <row r="518" spans="1:22" ht="14.25" x14ac:dyDescent="0.2">
      <c r="A518" s="18"/>
      <c r="B518" s="18"/>
      <c r="C518" s="18" t="s">
        <v>535</v>
      </c>
      <c r="D518" s="19"/>
      <c r="E518" s="9"/>
      <c r="F518" s="21">
        <f>Source!AL664</f>
        <v>22.51</v>
      </c>
      <c r="G518" s="20" t="str">
        <f>Source!DD664</f>
        <v/>
      </c>
      <c r="H518" s="9">
        <f>Source!AW664</f>
        <v>1</v>
      </c>
      <c r="I518" s="9">
        <f>IF(Source!BC664&lt;&gt; 0, Source!BC664, 1)</f>
        <v>1</v>
      </c>
      <c r="J518" s="21">
        <f>Source!P664</f>
        <v>1.1299999999999999</v>
      </c>
      <c r="K518" s="21"/>
    </row>
    <row r="519" spans="1:22" ht="14.25" x14ac:dyDescent="0.2">
      <c r="A519" s="18"/>
      <c r="B519" s="18"/>
      <c r="C519" s="18" t="s">
        <v>528</v>
      </c>
      <c r="D519" s="19" t="s">
        <v>529</v>
      </c>
      <c r="E519" s="9">
        <f>Source!AT664</f>
        <v>70</v>
      </c>
      <c r="F519" s="21"/>
      <c r="G519" s="20"/>
      <c r="H519" s="9"/>
      <c r="I519" s="9"/>
      <c r="J519" s="21">
        <f>SUM(R515:R518)</f>
        <v>133.78</v>
      </c>
      <c r="K519" s="21"/>
    </row>
    <row r="520" spans="1:22" ht="14.25" x14ac:dyDescent="0.2">
      <c r="A520" s="18"/>
      <c r="B520" s="18"/>
      <c r="C520" s="18" t="s">
        <v>530</v>
      </c>
      <c r="D520" s="19" t="s">
        <v>529</v>
      </c>
      <c r="E520" s="9">
        <f>Source!AU664</f>
        <v>10</v>
      </c>
      <c r="F520" s="21"/>
      <c r="G520" s="20"/>
      <c r="H520" s="9"/>
      <c r="I520" s="9"/>
      <c r="J520" s="21">
        <f>SUM(T515:T519)</f>
        <v>19.11</v>
      </c>
      <c r="K520" s="21"/>
    </row>
    <row r="521" spans="1:22" ht="14.25" x14ac:dyDescent="0.2">
      <c r="A521" s="18"/>
      <c r="B521" s="18"/>
      <c r="C521" s="18" t="s">
        <v>531</v>
      </c>
      <c r="D521" s="19" t="s">
        <v>532</v>
      </c>
      <c r="E521" s="9">
        <f>Source!AQ664</f>
        <v>7.14</v>
      </c>
      <c r="F521" s="21"/>
      <c r="G521" s="20" t="str">
        <f>Source!DI664</f>
        <v/>
      </c>
      <c r="H521" s="9">
        <f>Source!AV664</f>
        <v>1</v>
      </c>
      <c r="I521" s="9"/>
      <c r="J521" s="21"/>
      <c r="K521" s="21">
        <f>Source!U664</f>
        <v>0.35699999999999998</v>
      </c>
    </row>
    <row r="522" spans="1:22" ht="15" x14ac:dyDescent="0.25">
      <c r="A522" s="24"/>
      <c r="B522" s="24"/>
      <c r="C522" s="24"/>
      <c r="D522" s="24"/>
      <c r="E522" s="24"/>
      <c r="F522" s="24"/>
      <c r="G522" s="24"/>
      <c r="H522" s="24"/>
      <c r="I522" s="44">
        <f>J517+J518+J519+J520</f>
        <v>345.13</v>
      </c>
      <c r="J522" s="44"/>
      <c r="K522" s="25">
        <f>IF(Source!I664&lt;&gt;0, ROUND(I522/Source!I664, 2), 0)</f>
        <v>6902.6</v>
      </c>
      <c r="P522" s="23">
        <f>I522</f>
        <v>345.13</v>
      </c>
    </row>
    <row r="523" spans="1:22" ht="42.75" x14ac:dyDescent="0.2">
      <c r="A523" s="18">
        <v>53</v>
      </c>
      <c r="B523" s="18" t="str">
        <f>Source!F666</f>
        <v>1.22-2103-2-1/1</v>
      </c>
      <c r="C523" s="18" t="str">
        <f>Source!G666</f>
        <v>Техническое обслуживание сетевой линии связи /Кабель симметричный для интерфейса 1х2х0.67</v>
      </c>
      <c r="D523" s="19" t="str">
        <f>Source!H666</f>
        <v>100 м</v>
      </c>
      <c r="E523" s="9">
        <f>Source!I666</f>
        <v>1.35</v>
      </c>
      <c r="F523" s="21"/>
      <c r="G523" s="20"/>
      <c r="H523" s="9"/>
      <c r="I523" s="9"/>
      <c r="J523" s="21"/>
      <c r="K523" s="21"/>
      <c r="Q523">
        <f>ROUND((Source!BZ666/100)*ROUND((Source!AF666*Source!AV666)*Source!I666, 2), 2)</f>
        <v>469.44</v>
      </c>
      <c r="R523">
        <f>Source!X666</f>
        <v>469.44</v>
      </c>
      <c r="S523">
        <f>ROUND((Source!CA666/100)*ROUND((Source!AF666*Source!AV666)*Source!I666, 2), 2)</f>
        <v>67.06</v>
      </c>
      <c r="T523">
        <f>Source!Y666</f>
        <v>67.06</v>
      </c>
      <c r="U523">
        <f>ROUND((175/100)*ROUND((Source!AE666*Source!AV666)*Source!I666, 2), 2)</f>
        <v>0</v>
      </c>
      <c r="V523">
        <f>ROUND((108/100)*ROUND(Source!CS666*Source!I666, 2), 2)</f>
        <v>0</v>
      </c>
    </row>
    <row r="524" spans="1:22" x14ac:dyDescent="0.2">
      <c r="C524" s="22" t="str">
        <f>"Объем: "&amp;Source!I666&amp;"=(1350)*"&amp;"0,1/"&amp;"100"</f>
        <v>Объем: 1,35=(1350)*0,1/100</v>
      </c>
    </row>
    <row r="525" spans="1:22" ht="14.25" x14ac:dyDescent="0.2">
      <c r="A525" s="18"/>
      <c r="B525" s="18"/>
      <c r="C525" s="18" t="s">
        <v>527</v>
      </c>
      <c r="D525" s="19"/>
      <c r="E525" s="9"/>
      <c r="F525" s="21">
        <f>Source!AO666</f>
        <v>496.76</v>
      </c>
      <c r="G525" s="20" t="str">
        <f>Source!DG666</f>
        <v/>
      </c>
      <c r="H525" s="9">
        <f>Source!AV666</f>
        <v>1</v>
      </c>
      <c r="I525" s="9">
        <f>IF(Source!BA666&lt;&gt; 0, Source!BA666, 1)</f>
        <v>1</v>
      </c>
      <c r="J525" s="21">
        <f>Source!S666</f>
        <v>670.63</v>
      </c>
      <c r="K525" s="21"/>
    </row>
    <row r="526" spans="1:22" ht="14.25" x14ac:dyDescent="0.2">
      <c r="A526" s="18"/>
      <c r="B526" s="18"/>
      <c r="C526" s="18" t="s">
        <v>528</v>
      </c>
      <c r="D526" s="19" t="s">
        <v>529</v>
      </c>
      <c r="E526" s="9">
        <f>Source!AT666</f>
        <v>70</v>
      </c>
      <c r="F526" s="21"/>
      <c r="G526" s="20"/>
      <c r="H526" s="9"/>
      <c r="I526" s="9"/>
      <c r="J526" s="21">
        <f>SUM(R523:R525)</f>
        <v>469.44</v>
      </c>
      <c r="K526" s="21"/>
    </row>
    <row r="527" spans="1:22" ht="14.25" x14ac:dyDescent="0.2">
      <c r="A527" s="18"/>
      <c r="B527" s="18"/>
      <c r="C527" s="18" t="s">
        <v>530</v>
      </c>
      <c r="D527" s="19" t="s">
        <v>529</v>
      </c>
      <c r="E527" s="9">
        <f>Source!AU666</f>
        <v>10</v>
      </c>
      <c r="F527" s="21"/>
      <c r="G527" s="20"/>
      <c r="H527" s="9"/>
      <c r="I527" s="9"/>
      <c r="J527" s="21">
        <f>SUM(T523:T526)</f>
        <v>67.06</v>
      </c>
      <c r="K527" s="21"/>
    </row>
    <row r="528" spans="1:22" ht="14.25" x14ac:dyDescent="0.2">
      <c r="A528" s="18"/>
      <c r="B528" s="18"/>
      <c r="C528" s="18" t="s">
        <v>531</v>
      </c>
      <c r="D528" s="19" t="s">
        <v>532</v>
      </c>
      <c r="E528" s="9">
        <f>Source!AQ666</f>
        <v>0.7</v>
      </c>
      <c r="F528" s="21"/>
      <c r="G528" s="20" t="str">
        <f>Source!DI666</f>
        <v/>
      </c>
      <c r="H528" s="9">
        <f>Source!AV666</f>
        <v>1</v>
      </c>
      <c r="I528" s="9"/>
      <c r="J528" s="21"/>
      <c r="K528" s="21">
        <f>Source!U666</f>
        <v>0.94499999999999995</v>
      </c>
    </row>
    <row r="529" spans="1:22" ht="15" x14ac:dyDescent="0.25">
      <c r="A529" s="24"/>
      <c r="B529" s="24"/>
      <c r="C529" s="24"/>
      <c r="D529" s="24"/>
      <c r="E529" s="24"/>
      <c r="F529" s="24"/>
      <c r="G529" s="24"/>
      <c r="H529" s="24"/>
      <c r="I529" s="44">
        <f>J525+J526+J527</f>
        <v>1207.1299999999999</v>
      </c>
      <c r="J529" s="44"/>
      <c r="K529" s="25">
        <f>IF(Source!I666&lt;&gt;0, ROUND(I529/Source!I666, 2), 0)</f>
        <v>894.17</v>
      </c>
      <c r="P529" s="23">
        <f>I529</f>
        <v>1207.1299999999999</v>
      </c>
    </row>
    <row r="530" spans="1:22" ht="71.25" x14ac:dyDescent="0.2">
      <c r="A530" s="18">
        <v>54</v>
      </c>
      <c r="B530" s="18" t="str">
        <f>Source!F667</f>
        <v>1.21-2103-9-7/1</v>
      </c>
      <c r="C530" s="18" t="str">
        <f>Source!G667</f>
        <v>Техническое обслуживание силовых сетей, проложенных по кирпичным и бетонным основаниям, провод сечением 3х25-35 мм2 (Провод медный желто-зеленый ПуГВ 1х25)</v>
      </c>
      <c r="D530" s="19" t="str">
        <f>Source!H667</f>
        <v>100 м</v>
      </c>
      <c r="E530" s="9">
        <f>Source!I667</f>
        <v>8.5999999999999993E-2</v>
      </c>
      <c r="F530" s="21"/>
      <c r="G530" s="20"/>
      <c r="H530" s="9"/>
      <c r="I530" s="9"/>
      <c r="J530" s="21"/>
      <c r="K530" s="21"/>
      <c r="Q530">
        <f>ROUND((Source!BZ667/100)*ROUND((Source!AF667*Source!AV667)*Source!I667, 2), 2)</f>
        <v>469.85</v>
      </c>
      <c r="R530">
        <f>Source!X667</f>
        <v>469.85</v>
      </c>
      <c r="S530">
        <f>ROUND((Source!CA667/100)*ROUND((Source!AF667*Source!AV667)*Source!I667, 2), 2)</f>
        <v>67.12</v>
      </c>
      <c r="T530">
        <f>Source!Y667</f>
        <v>67.12</v>
      </c>
      <c r="U530">
        <f>ROUND((175/100)*ROUND((Source!AE667*Source!AV667)*Source!I667, 2), 2)</f>
        <v>0</v>
      </c>
      <c r="V530">
        <f>ROUND((108/100)*ROUND(Source!CS667*Source!I667, 2), 2)</f>
        <v>0</v>
      </c>
    </row>
    <row r="531" spans="1:22" x14ac:dyDescent="0.2">
      <c r="C531" s="22" t="str">
        <f>"Объем: "&amp;Source!I667&amp;"=(430)*"&amp;"0,2*"&amp;"0,1/"&amp;"100"</f>
        <v>Объем: 0,086=(430)*0,2*0,1/100</v>
      </c>
    </row>
    <row r="532" spans="1:22" ht="14.25" x14ac:dyDescent="0.2">
      <c r="A532" s="18"/>
      <c r="B532" s="18"/>
      <c r="C532" s="18" t="s">
        <v>527</v>
      </c>
      <c r="D532" s="19"/>
      <c r="E532" s="9"/>
      <c r="F532" s="21">
        <f>Source!AO667</f>
        <v>7804.89</v>
      </c>
      <c r="G532" s="20" t="str">
        <f>Source!DG667</f>
        <v/>
      </c>
      <c r="H532" s="9">
        <f>Source!AV667</f>
        <v>1</v>
      </c>
      <c r="I532" s="9">
        <f>IF(Source!BA667&lt;&gt; 0, Source!BA667, 1)</f>
        <v>1</v>
      </c>
      <c r="J532" s="21">
        <f>Source!S667</f>
        <v>671.22</v>
      </c>
      <c r="K532" s="21"/>
    </row>
    <row r="533" spans="1:22" ht="14.25" x14ac:dyDescent="0.2">
      <c r="A533" s="18"/>
      <c r="B533" s="18"/>
      <c r="C533" s="18" t="s">
        <v>535</v>
      </c>
      <c r="D533" s="19"/>
      <c r="E533" s="9"/>
      <c r="F533" s="21">
        <f>Source!AL667</f>
        <v>19.13</v>
      </c>
      <c r="G533" s="20" t="str">
        <f>Source!DD667</f>
        <v/>
      </c>
      <c r="H533" s="9">
        <f>Source!AW667</f>
        <v>1</v>
      </c>
      <c r="I533" s="9">
        <f>IF(Source!BC667&lt;&gt; 0, Source!BC667, 1)</f>
        <v>1</v>
      </c>
      <c r="J533" s="21">
        <f>Source!P667</f>
        <v>1.65</v>
      </c>
      <c r="K533" s="21"/>
    </row>
    <row r="534" spans="1:22" ht="14.25" x14ac:dyDescent="0.2">
      <c r="A534" s="18"/>
      <c r="B534" s="18"/>
      <c r="C534" s="18" t="s">
        <v>528</v>
      </c>
      <c r="D534" s="19" t="s">
        <v>529</v>
      </c>
      <c r="E534" s="9">
        <f>Source!AT667</f>
        <v>70</v>
      </c>
      <c r="F534" s="21"/>
      <c r="G534" s="20"/>
      <c r="H534" s="9"/>
      <c r="I534" s="9"/>
      <c r="J534" s="21">
        <f>SUM(R530:R533)</f>
        <v>469.85</v>
      </c>
      <c r="K534" s="21"/>
    </row>
    <row r="535" spans="1:22" ht="14.25" x14ac:dyDescent="0.2">
      <c r="A535" s="18"/>
      <c r="B535" s="18"/>
      <c r="C535" s="18" t="s">
        <v>530</v>
      </c>
      <c r="D535" s="19" t="s">
        <v>529</v>
      </c>
      <c r="E535" s="9">
        <f>Source!AU667</f>
        <v>10</v>
      </c>
      <c r="F535" s="21"/>
      <c r="G535" s="20"/>
      <c r="H535" s="9"/>
      <c r="I535" s="9"/>
      <c r="J535" s="21">
        <f>SUM(T530:T534)</f>
        <v>67.12</v>
      </c>
      <c r="K535" s="21"/>
    </row>
    <row r="536" spans="1:22" ht="14.25" x14ac:dyDescent="0.2">
      <c r="A536" s="18"/>
      <c r="B536" s="18"/>
      <c r="C536" s="18" t="s">
        <v>531</v>
      </c>
      <c r="D536" s="19" t="s">
        <v>532</v>
      </c>
      <c r="E536" s="9">
        <f>Source!AQ667</f>
        <v>14.58</v>
      </c>
      <c r="F536" s="21"/>
      <c r="G536" s="20" t="str">
        <f>Source!DI667</f>
        <v/>
      </c>
      <c r="H536" s="9">
        <f>Source!AV667</f>
        <v>1</v>
      </c>
      <c r="I536" s="9"/>
      <c r="J536" s="21"/>
      <c r="K536" s="21">
        <f>Source!U667</f>
        <v>1.2538799999999999</v>
      </c>
    </row>
    <row r="537" spans="1:22" ht="15" x14ac:dyDescent="0.25">
      <c r="A537" s="24"/>
      <c r="B537" s="24"/>
      <c r="C537" s="24"/>
      <c r="D537" s="24"/>
      <c r="E537" s="24"/>
      <c r="F537" s="24"/>
      <c r="G537" s="24"/>
      <c r="H537" s="24"/>
      <c r="I537" s="44">
        <f>J532+J533+J534+J535</f>
        <v>1209.8400000000001</v>
      </c>
      <c r="J537" s="44"/>
      <c r="K537" s="25">
        <f>IF(Source!I667&lt;&gt;0, ROUND(I537/Source!I667, 2), 0)</f>
        <v>14067.91</v>
      </c>
      <c r="P537" s="23">
        <f>I537</f>
        <v>1209.8400000000001</v>
      </c>
    </row>
    <row r="538" spans="1:22" ht="85.5" x14ac:dyDescent="0.2">
      <c r="A538" s="18">
        <v>55</v>
      </c>
      <c r="B538" s="18" t="str">
        <f>Source!F668</f>
        <v>1.21-2103-9-8/1</v>
      </c>
      <c r="C538" s="18" t="str">
        <f>Source!G668</f>
        <v>Техническое обслуживание силовых сетей, проложенных по кирпичным и бетонным основаниям, добавлять на каждый следующий провод к поз. 21-2103-9-7  (Провод медный желто-зеленый ПуГВ 1х25)</v>
      </c>
      <c r="D538" s="19" t="str">
        <f>Source!H668</f>
        <v>100 м</v>
      </c>
      <c r="E538" s="9">
        <f>Source!I668</f>
        <v>8.5999999999999993E-2</v>
      </c>
      <c r="F538" s="21"/>
      <c r="G538" s="20"/>
      <c r="H538" s="9"/>
      <c r="I538" s="9"/>
      <c r="J538" s="21"/>
      <c r="K538" s="21"/>
      <c r="Q538">
        <f>ROUND((Source!BZ668/100)*ROUND((Source!AF668*Source!AV668)*Source!I668, 2), 2)</f>
        <v>104.41</v>
      </c>
      <c r="R538">
        <f>Source!X668</f>
        <v>104.41</v>
      </c>
      <c r="S538">
        <f>ROUND((Source!CA668/100)*ROUND((Source!AF668*Source!AV668)*Source!I668, 2), 2)</f>
        <v>14.92</v>
      </c>
      <c r="T538">
        <f>Source!Y668</f>
        <v>14.92</v>
      </c>
      <c r="U538">
        <f>ROUND((175/100)*ROUND((Source!AE668*Source!AV668)*Source!I668, 2), 2)</f>
        <v>0</v>
      </c>
      <c r="V538">
        <f>ROUND((108/100)*ROUND(Source!CS668*Source!I668, 2), 2)</f>
        <v>0</v>
      </c>
    </row>
    <row r="539" spans="1:22" x14ac:dyDescent="0.2">
      <c r="C539" s="22" t="str">
        <f>"Объем: "&amp;Source!I668&amp;"=(430)*"&amp;"0,2*"&amp;"0,1/"&amp;"100"</f>
        <v>Объем: 0,086=(430)*0,2*0,1/100</v>
      </c>
    </row>
    <row r="540" spans="1:22" ht="14.25" x14ac:dyDescent="0.2">
      <c r="A540" s="18"/>
      <c r="B540" s="18"/>
      <c r="C540" s="18" t="s">
        <v>527</v>
      </c>
      <c r="D540" s="19"/>
      <c r="E540" s="9"/>
      <c r="F540" s="21">
        <f>Source!AO668</f>
        <v>1734.42</v>
      </c>
      <c r="G540" s="20" t="str">
        <f>Source!DG668</f>
        <v/>
      </c>
      <c r="H540" s="9">
        <f>Source!AV668</f>
        <v>1</v>
      </c>
      <c r="I540" s="9">
        <f>IF(Source!BA668&lt;&gt; 0, Source!BA668, 1)</f>
        <v>1</v>
      </c>
      <c r="J540" s="21">
        <f>Source!S668</f>
        <v>149.16</v>
      </c>
      <c r="K540" s="21"/>
    </row>
    <row r="541" spans="1:22" ht="14.25" x14ac:dyDescent="0.2">
      <c r="A541" s="18"/>
      <c r="B541" s="18"/>
      <c r="C541" s="18" t="s">
        <v>535</v>
      </c>
      <c r="D541" s="19"/>
      <c r="E541" s="9"/>
      <c r="F541" s="21">
        <f>Source!AL668</f>
        <v>4.13</v>
      </c>
      <c r="G541" s="20" t="str">
        <f>Source!DD668</f>
        <v/>
      </c>
      <c r="H541" s="9">
        <f>Source!AW668</f>
        <v>1</v>
      </c>
      <c r="I541" s="9">
        <f>IF(Source!BC668&lt;&gt; 0, Source!BC668, 1)</f>
        <v>1</v>
      </c>
      <c r="J541" s="21">
        <f>Source!P668</f>
        <v>0.36</v>
      </c>
      <c r="K541" s="21"/>
    </row>
    <row r="542" spans="1:22" ht="14.25" x14ac:dyDescent="0.2">
      <c r="A542" s="18"/>
      <c r="B542" s="18"/>
      <c r="C542" s="18" t="s">
        <v>528</v>
      </c>
      <c r="D542" s="19" t="s">
        <v>529</v>
      </c>
      <c r="E542" s="9">
        <f>Source!AT668</f>
        <v>70</v>
      </c>
      <c r="F542" s="21"/>
      <c r="G542" s="20"/>
      <c r="H542" s="9"/>
      <c r="I542" s="9"/>
      <c r="J542" s="21">
        <f>SUM(R538:R541)</f>
        <v>104.41</v>
      </c>
      <c r="K542" s="21"/>
    </row>
    <row r="543" spans="1:22" ht="14.25" x14ac:dyDescent="0.2">
      <c r="A543" s="18"/>
      <c r="B543" s="18"/>
      <c r="C543" s="18" t="s">
        <v>530</v>
      </c>
      <c r="D543" s="19" t="s">
        <v>529</v>
      </c>
      <c r="E543" s="9">
        <f>Source!AU668</f>
        <v>10</v>
      </c>
      <c r="F543" s="21"/>
      <c r="G543" s="20"/>
      <c r="H543" s="9"/>
      <c r="I543" s="9"/>
      <c r="J543" s="21">
        <f>SUM(T538:T542)</f>
        <v>14.92</v>
      </c>
      <c r="K543" s="21"/>
    </row>
    <row r="544" spans="1:22" ht="14.25" x14ac:dyDescent="0.2">
      <c r="A544" s="18"/>
      <c r="B544" s="18"/>
      <c r="C544" s="18" t="s">
        <v>531</v>
      </c>
      <c r="D544" s="19" t="s">
        <v>532</v>
      </c>
      <c r="E544" s="9">
        <f>Source!AQ668</f>
        <v>3.24</v>
      </c>
      <c r="F544" s="21"/>
      <c r="G544" s="20" t="str">
        <f>Source!DI668</f>
        <v/>
      </c>
      <c r="H544" s="9">
        <f>Source!AV668</f>
        <v>1</v>
      </c>
      <c r="I544" s="9"/>
      <c r="J544" s="21"/>
      <c r="K544" s="21">
        <f>Source!U668</f>
        <v>0.27864</v>
      </c>
    </row>
    <row r="545" spans="1:22" ht="15" x14ac:dyDescent="0.25">
      <c r="A545" s="24"/>
      <c r="B545" s="24"/>
      <c r="C545" s="24"/>
      <c r="D545" s="24"/>
      <c r="E545" s="24"/>
      <c r="F545" s="24"/>
      <c r="G545" s="24"/>
      <c r="H545" s="24"/>
      <c r="I545" s="44">
        <f>J540+J541+J542+J543</f>
        <v>268.85000000000002</v>
      </c>
      <c r="J545" s="44"/>
      <c r="K545" s="25">
        <f>IF(Source!I668&lt;&gt;0, ROUND(I545/Source!I668, 2), 0)</f>
        <v>3126.16</v>
      </c>
      <c r="P545" s="23">
        <f>I545</f>
        <v>268.85000000000002</v>
      </c>
    </row>
    <row r="546" spans="1:22" ht="28.5" x14ac:dyDescent="0.2">
      <c r="A546" s="18">
        <v>56</v>
      </c>
      <c r="B546" s="18" t="str">
        <f>Source!F669</f>
        <v>1.22-2103-2-1/1</v>
      </c>
      <c r="C546" s="18" t="str">
        <f>Source!G669</f>
        <v>Техническое обслуживание сетевой линии связи/ Кабель витая пара</v>
      </c>
      <c r="D546" s="19" t="str">
        <f>Source!H669</f>
        <v>100 м</v>
      </c>
      <c r="E546" s="9">
        <f>Source!I669</f>
        <v>0.25</v>
      </c>
      <c r="F546" s="21"/>
      <c r="G546" s="20"/>
      <c r="H546" s="9"/>
      <c r="I546" s="9"/>
      <c r="J546" s="21"/>
      <c r="K546" s="21"/>
      <c r="Q546">
        <f>ROUND((Source!BZ669/100)*ROUND((Source!AF669*Source!AV669)*Source!I669, 2), 2)</f>
        <v>86.93</v>
      </c>
      <c r="R546">
        <f>Source!X669</f>
        <v>86.93</v>
      </c>
      <c r="S546">
        <f>ROUND((Source!CA669/100)*ROUND((Source!AF669*Source!AV669)*Source!I669, 2), 2)</f>
        <v>12.42</v>
      </c>
      <c r="T546">
        <f>Source!Y669</f>
        <v>12.42</v>
      </c>
      <c r="U546">
        <f>ROUND((175/100)*ROUND((Source!AE669*Source!AV669)*Source!I669, 2), 2)</f>
        <v>0</v>
      </c>
      <c r="V546">
        <f>ROUND((108/100)*ROUND(Source!CS669*Source!I669, 2), 2)</f>
        <v>0</v>
      </c>
    </row>
    <row r="547" spans="1:22" x14ac:dyDescent="0.2">
      <c r="C547" s="22" t="str">
        <f>"Объем: "&amp;Source!I669&amp;"=250*"&amp;"0,1/"&amp;"100"</f>
        <v>Объем: 0,25=250*0,1/100</v>
      </c>
    </row>
    <row r="548" spans="1:22" ht="14.25" x14ac:dyDescent="0.2">
      <c r="A548" s="18"/>
      <c r="B548" s="18"/>
      <c r="C548" s="18" t="s">
        <v>527</v>
      </c>
      <c r="D548" s="19"/>
      <c r="E548" s="9"/>
      <c r="F548" s="21">
        <f>Source!AO669</f>
        <v>496.76</v>
      </c>
      <c r="G548" s="20" t="str">
        <f>Source!DG669</f>
        <v/>
      </c>
      <c r="H548" s="9">
        <f>Source!AV669</f>
        <v>1</v>
      </c>
      <c r="I548" s="9">
        <f>IF(Source!BA669&lt;&gt; 0, Source!BA669, 1)</f>
        <v>1</v>
      </c>
      <c r="J548" s="21">
        <f>Source!S669</f>
        <v>124.19</v>
      </c>
      <c r="K548" s="21"/>
    </row>
    <row r="549" spans="1:22" ht="14.25" x14ac:dyDescent="0.2">
      <c r="A549" s="18"/>
      <c r="B549" s="18"/>
      <c r="C549" s="18" t="s">
        <v>528</v>
      </c>
      <c r="D549" s="19" t="s">
        <v>529</v>
      </c>
      <c r="E549" s="9">
        <f>Source!AT669</f>
        <v>70</v>
      </c>
      <c r="F549" s="21"/>
      <c r="G549" s="20"/>
      <c r="H549" s="9"/>
      <c r="I549" s="9"/>
      <c r="J549" s="21">
        <f>SUM(R546:R548)</f>
        <v>86.93</v>
      </c>
      <c r="K549" s="21"/>
    </row>
    <row r="550" spans="1:22" ht="14.25" x14ac:dyDescent="0.2">
      <c r="A550" s="18"/>
      <c r="B550" s="18"/>
      <c r="C550" s="18" t="s">
        <v>530</v>
      </c>
      <c r="D550" s="19" t="s">
        <v>529</v>
      </c>
      <c r="E550" s="9">
        <f>Source!AU669</f>
        <v>10</v>
      </c>
      <c r="F550" s="21"/>
      <c r="G550" s="20"/>
      <c r="H550" s="9"/>
      <c r="I550" s="9"/>
      <c r="J550" s="21">
        <f>SUM(T546:T549)</f>
        <v>12.42</v>
      </c>
      <c r="K550" s="21"/>
    </row>
    <row r="551" spans="1:22" ht="14.25" x14ac:dyDescent="0.2">
      <c r="A551" s="18"/>
      <c r="B551" s="18"/>
      <c r="C551" s="18" t="s">
        <v>531</v>
      </c>
      <c r="D551" s="19" t="s">
        <v>532</v>
      </c>
      <c r="E551" s="9">
        <f>Source!AQ669</f>
        <v>0.7</v>
      </c>
      <c r="F551" s="21"/>
      <c r="G551" s="20" t="str">
        <f>Source!DI669</f>
        <v/>
      </c>
      <c r="H551" s="9">
        <f>Source!AV669</f>
        <v>1</v>
      </c>
      <c r="I551" s="9"/>
      <c r="J551" s="21"/>
      <c r="K551" s="21">
        <f>Source!U669</f>
        <v>0.17499999999999999</v>
      </c>
    </row>
    <row r="552" spans="1:22" ht="15" x14ac:dyDescent="0.25">
      <c r="A552" s="24"/>
      <c r="B552" s="24"/>
      <c r="C552" s="24"/>
      <c r="D552" s="24"/>
      <c r="E552" s="24"/>
      <c r="F552" s="24"/>
      <c r="G552" s="24"/>
      <c r="H552" s="24"/>
      <c r="I552" s="44">
        <f>J548+J549+J550</f>
        <v>223.54</v>
      </c>
      <c r="J552" s="44"/>
      <c r="K552" s="25">
        <f>IF(Source!I669&lt;&gt;0, ROUND(I552/Source!I669, 2), 0)</f>
        <v>894.16</v>
      </c>
      <c r="P552" s="23">
        <f>I552</f>
        <v>223.54</v>
      </c>
    </row>
    <row r="554" spans="1:22" ht="15" x14ac:dyDescent="0.25">
      <c r="A554" s="43" t="str">
        <f>CONCATENATE("Итого по подразделу: ",IF(Source!G671&lt;&gt;"Новый подраздел", Source!G671, ""))</f>
        <v>Итого по подразделу: 4.4 Кабели и провода</v>
      </c>
      <c r="B554" s="43"/>
      <c r="C554" s="43"/>
      <c r="D554" s="43"/>
      <c r="E554" s="43"/>
      <c r="F554" s="43"/>
      <c r="G554" s="43"/>
      <c r="H554" s="43"/>
      <c r="I554" s="41">
        <f>SUM(P458:P553)</f>
        <v>16161.74</v>
      </c>
      <c r="J554" s="42"/>
      <c r="K554" s="27"/>
    </row>
    <row r="557" spans="1:22" ht="15" x14ac:dyDescent="0.25">
      <c r="A557" s="43" t="str">
        <f>CONCATENATE("Итого по разделу: ",IF(Source!G701&lt;&gt;"Новый раздел", Source!G701, ""))</f>
        <v>Итого по разделу: 4. Электроснабжение и электроосвещение</v>
      </c>
      <c r="B557" s="43"/>
      <c r="C557" s="43"/>
      <c r="D557" s="43"/>
      <c r="E557" s="43"/>
      <c r="F557" s="43"/>
      <c r="G557" s="43"/>
      <c r="H557" s="43"/>
      <c r="I557" s="41">
        <f>SUM(P207:P556)</f>
        <v>657752.21</v>
      </c>
      <c r="J557" s="42"/>
      <c r="K557" s="27"/>
    </row>
    <row r="560" spans="1:22" ht="15" x14ac:dyDescent="0.25">
      <c r="A560" s="43" t="str">
        <f>CONCATENATE("Итого по локальной смете: ",IF(Source!G731&lt;&gt;"Новая локальная смета", Source!G731, ""))</f>
        <v xml:space="preserve">Итого по локальной смете: </v>
      </c>
      <c r="B560" s="43"/>
      <c r="C560" s="43"/>
      <c r="D560" s="43"/>
      <c r="E560" s="43"/>
      <c r="F560" s="43"/>
      <c r="G560" s="43"/>
      <c r="H560" s="43"/>
      <c r="I560" s="41">
        <f>SUM(P32:P559)</f>
        <v>768305.27</v>
      </c>
      <c r="J560" s="42"/>
      <c r="K560" s="27"/>
    </row>
    <row r="563" spans="1:11" ht="15" x14ac:dyDescent="0.25">
      <c r="A563" s="43" t="s">
        <v>583</v>
      </c>
      <c r="B563" s="43"/>
      <c r="C563" s="43"/>
      <c r="D563" s="43"/>
      <c r="E563" s="43"/>
      <c r="F563" s="43"/>
      <c r="G563" s="43"/>
      <c r="H563" s="43"/>
      <c r="I563" s="41">
        <f>SUM(P1:P562)</f>
        <v>768305.27</v>
      </c>
      <c r="J563" s="42"/>
      <c r="K563" s="27"/>
    </row>
    <row r="564" spans="1:11" ht="14.25" x14ac:dyDescent="0.2">
      <c r="C564" s="39" t="str">
        <f>Source!H790</f>
        <v>Итого</v>
      </c>
      <c r="D564" s="39"/>
      <c r="E564" s="39"/>
      <c r="F564" s="39"/>
      <c r="G564" s="39"/>
      <c r="H564" s="39"/>
      <c r="I564" s="40">
        <f>IF(Source!F790=0, "", Source!F790)</f>
        <v>768305.27</v>
      </c>
      <c r="J564" s="40"/>
    </row>
    <row r="565" spans="1:11" ht="14.25" x14ac:dyDescent="0.2">
      <c r="C565" s="39" t="str">
        <f>Source!H791</f>
        <v>НДС, 22%</v>
      </c>
      <c r="D565" s="39"/>
      <c r="E565" s="39"/>
      <c r="F565" s="39"/>
      <c r="G565" s="39"/>
      <c r="H565" s="39"/>
      <c r="I565" s="40">
        <f>IF(Source!F791=0, "", Source!F791)</f>
        <v>169027.16</v>
      </c>
      <c r="J565" s="40"/>
    </row>
    <row r="566" spans="1:11" ht="14.25" x14ac:dyDescent="0.2">
      <c r="C566" s="39" t="str">
        <f>Source!H792</f>
        <v>Всего с НДС</v>
      </c>
      <c r="D566" s="39"/>
      <c r="E566" s="39"/>
      <c r="F566" s="39"/>
      <c r="G566" s="39"/>
      <c r="H566" s="39"/>
      <c r="I566" s="40">
        <f>IF(Source!F792=0, "", Source!F792)</f>
        <v>937332.43</v>
      </c>
      <c r="J566" s="40"/>
    </row>
    <row r="569" spans="1:11" ht="14.25" x14ac:dyDescent="0.2">
      <c r="A569" s="37" t="s">
        <v>544</v>
      </c>
      <c r="B569" s="37"/>
      <c r="C569" s="28" t="str">
        <f>IF(Source!AC12&lt;&gt;"", Source!AC12," ")</f>
        <v xml:space="preserve"> </v>
      </c>
      <c r="D569" s="28"/>
      <c r="E569" s="28"/>
      <c r="F569" s="28"/>
      <c r="G569" s="28"/>
      <c r="H569" s="10" t="str">
        <f>IF(Source!AB12&lt;&gt;"", Source!AB12," ")</f>
        <v xml:space="preserve"> </v>
      </c>
      <c r="I569" s="10"/>
      <c r="J569" s="10"/>
      <c r="K569" s="10"/>
    </row>
    <row r="570" spans="1:11" ht="14.25" x14ac:dyDescent="0.2">
      <c r="A570" s="10"/>
      <c r="B570" s="10"/>
      <c r="C570" s="38" t="s">
        <v>545</v>
      </c>
      <c r="D570" s="38"/>
      <c r="E570" s="38"/>
      <c r="F570" s="38"/>
      <c r="G570" s="38"/>
      <c r="H570" s="10"/>
      <c r="I570" s="10"/>
      <c r="J570" s="10"/>
      <c r="K570" s="10"/>
    </row>
    <row r="571" spans="1:11" ht="14.25" x14ac:dyDescent="0.2">
      <c r="A571" s="10"/>
      <c r="B571" s="10"/>
      <c r="C571" s="10"/>
      <c r="D571" s="10"/>
      <c r="E571" s="10"/>
      <c r="F571" s="10"/>
      <c r="G571" s="10"/>
      <c r="H571" s="10"/>
      <c r="I571" s="10"/>
      <c r="J571" s="10"/>
      <c r="K571" s="10"/>
    </row>
    <row r="572" spans="1:11" ht="14.25" x14ac:dyDescent="0.2">
      <c r="A572" s="37" t="s">
        <v>546</v>
      </c>
      <c r="B572" s="37"/>
      <c r="C572" s="28" t="str">
        <f>IF(Source!AE12&lt;&gt;"", Source!AE12," ")</f>
        <v xml:space="preserve"> </v>
      </c>
      <c r="D572" s="28"/>
      <c r="E572" s="28"/>
      <c r="F572" s="28"/>
      <c r="G572" s="28"/>
      <c r="H572" s="10" t="str">
        <f>IF(Source!AD12&lt;&gt;"", Source!AD12," ")</f>
        <v xml:space="preserve"> </v>
      </c>
      <c r="I572" s="10"/>
      <c r="J572" s="10"/>
      <c r="K572" s="10"/>
    </row>
    <row r="573" spans="1:11" ht="14.25" x14ac:dyDescent="0.2">
      <c r="A573" s="10"/>
      <c r="B573" s="10"/>
      <c r="C573" s="38" t="s">
        <v>545</v>
      </c>
      <c r="D573" s="38"/>
      <c r="E573" s="38"/>
      <c r="F573" s="38"/>
      <c r="G573" s="38"/>
      <c r="H573" s="10"/>
      <c r="I573" s="10"/>
      <c r="J573" s="10"/>
      <c r="K573" s="10"/>
    </row>
  </sheetData>
  <mergeCells count="159">
    <mergeCell ref="B7:E7"/>
    <mergeCell ref="G7:K7"/>
    <mergeCell ref="J2:K2"/>
    <mergeCell ref="A10:K10"/>
    <mergeCell ref="A11:K11"/>
    <mergeCell ref="A13:K13"/>
    <mergeCell ref="B3:E3"/>
    <mergeCell ref="G3:K3"/>
    <mergeCell ref="B4:E4"/>
    <mergeCell ref="G4:K4"/>
    <mergeCell ref="B6:E6"/>
    <mergeCell ref="G6:K6"/>
    <mergeCell ref="F22:H22"/>
    <mergeCell ref="I22:J22"/>
    <mergeCell ref="F23:H23"/>
    <mergeCell ref="I23:J23"/>
    <mergeCell ref="F24:H24"/>
    <mergeCell ref="I24:J24"/>
    <mergeCell ref="A15:K15"/>
    <mergeCell ref="A16:K16"/>
    <mergeCell ref="A18:K18"/>
    <mergeCell ref="F20:H20"/>
    <mergeCell ref="I20:J20"/>
    <mergeCell ref="F21:H21"/>
    <mergeCell ref="I21:J21"/>
    <mergeCell ref="F25:H25"/>
    <mergeCell ref="I25:J25"/>
    <mergeCell ref="A27:A29"/>
    <mergeCell ref="B27:B29"/>
    <mergeCell ref="C27:C29"/>
    <mergeCell ref="D27:D29"/>
    <mergeCell ref="E27:E29"/>
    <mergeCell ref="F27:F29"/>
    <mergeCell ref="G27:G29"/>
    <mergeCell ref="H27:H29"/>
    <mergeCell ref="I50:J50"/>
    <mergeCell ref="I60:J60"/>
    <mergeCell ref="I62:J62"/>
    <mergeCell ref="A62:H62"/>
    <mergeCell ref="A65:K65"/>
    <mergeCell ref="I67:J67"/>
    <mergeCell ref="A67:H67"/>
    <mergeCell ref="I27:I29"/>
    <mergeCell ref="J27:J29"/>
    <mergeCell ref="A32:K32"/>
    <mergeCell ref="A34:K34"/>
    <mergeCell ref="A36:K36"/>
    <mergeCell ref="I43:J43"/>
    <mergeCell ref="I119:J119"/>
    <mergeCell ref="A119:H119"/>
    <mergeCell ref="A122:K122"/>
    <mergeCell ref="I124:J124"/>
    <mergeCell ref="A124:H124"/>
    <mergeCell ref="A127:K127"/>
    <mergeCell ref="A70:K70"/>
    <mergeCell ref="I81:J81"/>
    <mergeCell ref="I92:J92"/>
    <mergeCell ref="I102:J102"/>
    <mergeCell ref="I109:J109"/>
    <mergeCell ref="I117:J117"/>
    <mergeCell ref="I139:J139"/>
    <mergeCell ref="A139:H139"/>
    <mergeCell ref="I142:J142"/>
    <mergeCell ref="A142:H142"/>
    <mergeCell ref="A145:K145"/>
    <mergeCell ref="A147:K147"/>
    <mergeCell ref="I129:J129"/>
    <mergeCell ref="A129:H129"/>
    <mergeCell ref="A132:K132"/>
    <mergeCell ref="I134:J134"/>
    <mergeCell ref="A134:H134"/>
    <mergeCell ref="A137:K137"/>
    <mergeCell ref="A166:K166"/>
    <mergeCell ref="I173:J173"/>
    <mergeCell ref="I180:J180"/>
    <mergeCell ref="I189:J189"/>
    <mergeCell ref="I199:J199"/>
    <mergeCell ref="I201:J201"/>
    <mergeCell ref="A201:H201"/>
    <mergeCell ref="I156:J156"/>
    <mergeCell ref="I158:J158"/>
    <mergeCell ref="A158:H158"/>
    <mergeCell ref="I161:J161"/>
    <mergeCell ref="A161:H161"/>
    <mergeCell ref="A164:K164"/>
    <mergeCell ref="I234:J234"/>
    <mergeCell ref="I241:J241"/>
    <mergeCell ref="I248:J248"/>
    <mergeCell ref="I256:J256"/>
    <mergeCell ref="I264:J264"/>
    <mergeCell ref="I270:J270"/>
    <mergeCell ref="I204:J204"/>
    <mergeCell ref="A204:H204"/>
    <mergeCell ref="A207:K207"/>
    <mergeCell ref="A209:K209"/>
    <mergeCell ref="I216:J216"/>
    <mergeCell ref="I224:J224"/>
    <mergeCell ref="I319:J319"/>
    <mergeCell ref="I327:J327"/>
    <mergeCell ref="I333:J333"/>
    <mergeCell ref="I340:J340"/>
    <mergeCell ref="I348:J348"/>
    <mergeCell ref="I355:J355"/>
    <mergeCell ref="I277:J277"/>
    <mergeCell ref="I285:J285"/>
    <mergeCell ref="I291:J291"/>
    <mergeCell ref="I298:J298"/>
    <mergeCell ref="I306:J306"/>
    <mergeCell ref="I312:J312"/>
    <mergeCell ref="I390:J390"/>
    <mergeCell ref="I398:J398"/>
    <mergeCell ref="I408:J408"/>
    <mergeCell ref="I410:J410"/>
    <mergeCell ref="A410:H410"/>
    <mergeCell ref="A413:K413"/>
    <mergeCell ref="I357:J357"/>
    <mergeCell ref="A357:H357"/>
    <mergeCell ref="A360:K360"/>
    <mergeCell ref="I367:J367"/>
    <mergeCell ref="I375:J375"/>
    <mergeCell ref="I383:J383"/>
    <mergeCell ref="A455:H455"/>
    <mergeCell ref="A458:K458"/>
    <mergeCell ref="I466:J466"/>
    <mergeCell ref="I474:J474"/>
    <mergeCell ref="I482:J482"/>
    <mergeCell ref="I490:J490"/>
    <mergeCell ref="I424:J424"/>
    <mergeCell ref="I432:J432"/>
    <mergeCell ref="I439:J439"/>
    <mergeCell ref="I446:J446"/>
    <mergeCell ref="I453:J453"/>
    <mergeCell ref="I455:J455"/>
    <mergeCell ref="I545:J545"/>
    <mergeCell ref="I552:J552"/>
    <mergeCell ref="I554:J554"/>
    <mergeCell ref="A554:H554"/>
    <mergeCell ref="I557:J557"/>
    <mergeCell ref="A557:H557"/>
    <mergeCell ref="I498:J498"/>
    <mergeCell ref="I506:J506"/>
    <mergeCell ref="I514:J514"/>
    <mergeCell ref="I522:J522"/>
    <mergeCell ref="I529:J529"/>
    <mergeCell ref="I537:J537"/>
    <mergeCell ref="A572:B572"/>
    <mergeCell ref="C573:G573"/>
    <mergeCell ref="C565:H565"/>
    <mergeCell ref="I565:J565"/>
    <mergeCell ref="C566:H566"/>
    <mergeCell ref="I566:J566"/>
    <mergeCell ref="A569:B569"/>
    <mergeCell ref="C570:G570"/>
    <mergeCell ref="I560:J560"/>
    <mergeCell ref="A560:H560"/>
    <mergeCell ref="I563:J563"/>
    <mergeCell ref="A563:H563"/>
    <mergeCell ref="C564:H564"/>
    <mergeCell ref="I564:J564"/>
  </mergeCells>
  <pageMargins left="0.4" right="0.2" top="0.2" bottom="0.4" header="0.2" footer="0.2"/>
  <pageSetup paperSize="9" scale="59" fitToHeight="0" orientation="portrait" r:id="rId1"/>
  <headerFooter>
    <oddHeader>&amp;L&amp;8</oddHeader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V572"/>
  <sheetViews>
    <sheetView view="pageBreakPreview" zoomScale="95" zoomScaleNormal="100" zoomScaleSheetLayoutView="95" workbookViewId="0">
      <selection activeCell="H32" sqref="H32"/>
    </sheetView>
  </sheetViews>
  <sheetFormatPr defaultRowHeight="12.75" x14ac:dyDescent="0.2"/>
  <cols>
    <col min="1" max="2" width="5.7109375" customWidth="1"/>
    <col min="3" max="3" width="18.7109375" customWidth="1"/>
    <col min="4" max="4" width="40.7109375" customWidth="1"/>
    <col min="5" max="7" width="11.7109375" customWidth="1"/>
    <col min="8" max="12" width="12.7109375" customWidth="1"/>
    <col min="15" max="36" width="0" hidden="1" customWidth="1"/>
  </cols>
  <sheetData>
    <row r="1" spans="1:12" x14ac:dyDescent="0.2">
      <c r="A1" s="8" t="str">
        <f>CONCATENATE(Source!B1, "     СН-2012 (© ОАО МЦЦС 'Мосстройцены', ", "2025", ")")</f>
        <v>Smeta.RU  (495) 974-1589     СН-2012 (© ОАО МЦЦС 'Мосстройцены', 2025)</v>
      </c>
    </row>
    <row r="2" spans="1:12" ht="15" x14ac:dyDescent="0.25">
      <c r="A2" s="10"/>
      <c r="B2" s="10"/>
      <c r="C2" s="27"/>
      <c r="D2" s="27"/>
      <c r="E2" s="27"/>
      <c r="F2" s="10"/>
      <c r="G2" s="10"/>
      <c r="H2" s="10"/>
      <c r="I2" s="70" t="s">
        <v>547</v>
      </c>
      <c r="J2" s="70"/>
      <c r="K2" s="70"/>
      <c r="L2" s="70"/>
    </row>
    <row r="3" spans="1:12" ht="14.25" x14ac:dyDescent="0.2">
      <c r="A3" s="10"/>
      <c r="B3" s="10"/>
      <c r="C3" s="10"/>
      <c r="D3" s="10"/>
      <c r="E3" s="10"/>
      <c r="F3" s="10"/>
      <c r="G3" s="10"/>
      <c r="H3" s="10"/>
      <c r="I3" s="70" t="s">
        <v>548</v>
      </c>
      <c r="J3" s="70"/>
      <c r="K3" s="70"/>
      <c r="L3" s="70"/>
    </row>
    <row r="4" spans="1:12" ht="14.25" x14ac:dyDescent="0.2">
      <c r="A4" s="10"/>
      <c r="B4" s="10"/>
      <c r="C4" s="10"/>
      <c r="D4" s="10"/>
      <c r="E4" s="10"/>
      <c r="F4" s="10"/>
      <c r="G4" s="10"/>
      <c r="H4" s="10"/>
      <c r="I4" s="70" t="s">
        <v>549</v>
      </c>
      <c r="J4" s="70"/>
      <c r="K4" s="70"/>
      <c r="L4" s="70"/>
    </row>
    <row r="5" spans="1:12" ht="14.25" x14ac:dyDescent="0.2">
      <c r="A5" s="10"/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</row>
    <row r="6" spans="1:12" ht="14.25" x14ac:dyDescent="0.2">
      <c r="A6" s="10"/>
      <c r="B6" s="10"/>
      <c r="C6" s="10"/>
      <c r="D6" s="10"/>
      <c r="E6" s="10"/>
      <c r="F6" s="10"/>
      <c r="G6" s="10"/>
      <c r="H6" s="10"/>
      <c r="I6" s="10"/>
      <c r="J6" s="60" t="s">
        <v>550</v>
      </c>
      <c r="K6" s="60"/>
      <c r="L6" s="60"/>
    </row>
    <row r="7" spans="1:12" ht="14.25" x14ac:dyDescent="0.2">
      <c r="A7" s="10"/>
      <c r="B7" s="10"/>
      <c r="C7" s="10"/>
      <c r="D7" s="10"/>
      <c r="E7" s="10"/>
      <c r="F7" s="10"/>
      <c r="G7" s="10"/>
      <c r="H7" s="10"/>
      <c r="I7" s="9" t="s">
        <v>551</v>
      </c>
      <c r="J7" s="71" t="s">
        <v>552</v>
      </c>
      <c r="K7" s="71"/>
      <c r="L7" s="71"/>
    </row>
    <row r="8" spans="1:12" ht="14.25" x14ac:dyDescent="0.2">
      <c r="A8" s="10"/>
      <c r="B8" s="10"/>
      <c r="C8" s="10"/>
      <c r="D8" s="10"/>
      <c r="E8" s="10"/>
      <c r="F8" s="10"/>
      <c r="G8" s="10"/>
      <c r="H8" s="10"/>
      <c r="I8" s="10"/>
      <c r="J8" s="60" t="str">
        <f>IF(Source!AT15 &lt;&gt; "", Source!AT15, "")</f>
        <v/>
      </c>
      <c r="K8" s="60"/>
      <c r="L8" s="60"/>
    </row>
    <row r="9" spans="1:12" ht="14.25" x14ac:dyDescent="0.2">
      <c r="A9" s="10" t="s">
        <v>553</v>
      </c>
      <c r="B9" s="10"/>
      <c r="C9" s="69" t="str">
        <f>IF(Source!BA15 &lt;&gt; "", Source!BA15, IF(Source!AU15 &lt;&gt; "", Source!AU15, ""))</f>
        <v/>
      </c>
      <c r="D9" s="69"/>
      <c r="E9" s="69"/>
      <c r="F9" s="69"/>
      <c r="G9" s="69"/>
      <c r="H9" s="69"/>
      <c r="I9" s="9" t="s">
        <v>554</v>
      </c>
      <c r="J9" s="60"/>
      <c r="K9" s="60"/>
      <c r="L9" s="60"/>
    </row>
    <row r="10" spans="1:12" ht="14.25" x14ac:dyDescent="0.2">
      <c r="A10" s="10"/>
      <c r="B10" s="10"/>
      <c r="C10" s="38" t="s">
        <v>555</v>
      </c>
      <c r="D10" s="38"/>
      <c r="E10" s="38"/>
      <c r="F10" s="38"/>
      <c r="G10" s="38"/>
      <c r="H10" s="38"/>
      <c r="I10" s="10"/>
      <c r="J10" s="60" t="str">
        <f>IF(Source!AK15 &lt;&gt; "", Source!AK15, "")</f>
        <v/>
      </c>
      <c r="K10" s="60"/>
      <c r="L10" s="60"/>
    </row>
    <row r="11" spans="1:12" ht="14.25" x14ac:dyDescent="0.2">
      <c r="A11" s="10" t="s">
        <v>556</v>
      </c>
      <c r="B11" s="10"/>
      <c r="C11" s="69" t="str">
        <f>IF(Source!AX12&lt;&gt; "", Source!AX12, IF(Source!AJ12 &lt;&gt; "", Source!AJ12, ""))</f>
        <v/>
      </c>
      <c r="D11" s="69"/>
      <c r="E11" s="69"/>
      <c r="F11" s="69"/>
      <c r="G11" s="69"/>
      <c r="H11" s="69"/>
      <c r="I11" s="9" t="s">
        <v>554</v>
      </c>
      <c r="J11" s="60"/>
      <c r="K11" s="60"/>
      <c r="L11" s="60"/>
    </row>
    <row r="12" spans="1:12" ht="14.25" x14ac:dyDescent="0.2">
      <c r="A12" s="10"/>
      <c r="B12" s="10"/>
      <c r="C12" s="38" t="s">
        <v>555</v>
      </c>
      <c r="D12" s="38"/>
      <c r="E12" s="38"/>
      <c r="F12" s="38"/>
      <c r="G12" s="38"/>
      <c r="H12" s="38"/>
      <c r="I12" s="10"/>
      <c r="J12" s="60" t="str">
        <f>IF(Source!AO15 &lt;&gt; "", Source!AO15, "")</f>
        <v/>
      </c>
      <c r="K12" s="60"/>
      <c r="L12" s="60"/>
    </row>
    <row r="13" spans="1:12" ht="14.25" x14ac:dyDescent="0.2">
      <c r="A13" s="10" t="s">
        <v>557</v>
      </c>
      <c r="B13" s="10"/>
      <c r="C13" s="69" t="str">
        <f>IF(Source!AY12&lt;&gt; "", Source!AY12, IF(Source!AN12 &lt;&gt; "", Source!AN12, ""))</f>
        <v/>
      </c>
      <c r="D13" s="69"/>
      <c r="E13" s="69"/>
      <c r="F13" s="69"/>
      <c r="G13" s="69"/>
      <c r="H13" s="69"/>
      <c r="I13" s="9" t="s">
        <v>554</v>
      </c>
      <c r="J13" s="60"/>
      <c r="K13" s="60"/>
      <c r="L13" s="60"/>
    </row>
    <row r="14" spans="1:12" ht="14.25" x14ac:dyDescent="0.2">
      <c r="A14" s="10"/>
      <c r="B14" s="10"/>
      <c r="C14" s="38" t="s">
        <v>555</v>
      </c>
      <c r="D14" s="38"/>
      <c r="E14" s="38"/>
      <c r="F14" s="38"/>
      <c r="G14" s="38"/>
      <c r="H14" s="38"/>
      <c r="I14" s="10"/>
      <c r="J14" s="60" t="str">
        <f>IF(Source!CO15 &lt;&gt; "", Source!CO15, "")</f>
        <v/>
      </c>
      <c r="K14" s="60"/>
      <c r="L14" s="60"/>
    </row>
    <row r="15" spans="1:12" ht="14.25" x14ac:dyDescent="0.2">
      <c r="A15" s="10" t="s">
        <v>558</v>
      </c>
      <c r="B15" s="10"/>
      <c r="C15" s="69" t="s">
        <v>4</v>
      </c>
      <c r="D15" s="69"/>
      <c r="E15" s="69"/>
      <c r="F15" s="69"/>
      <c r="G15" s="69"/>
      <c r="H15" s="69"/>
      <c r="I15" s="10"/>
      <c r="J15" s="60"/>
      <c r="K15" s="60"/>
      <c r="L15" s="60"/>
    </row>
    <row r="16" spans="1:12" ht="14.25" x14ac:dyDescent="0.2">
      <c r="A16" s="10"/>
      <c r="B16" s="10"/>
      <c r="C16" s="38" t="s">
        <v>559</v>
      </c>
      <c r="D16" s="38"/>
      <c r="E16" s="38"/>
      <c r="F16" s="38"/>
      <c r="G16" s="38"/>
      <c r="H16" s="38"/>
      <c r="I16" s="10"/>
      <c r="J16" s="60" t="str">
        <f>IF(Source!CP15 &lt;&gt; "", Source!CP15, "")</f>
        <v/>
      </c>
      <c r="K16" s="60"/>
      <c r="L16" s="60"/>
    </row>
    <row r="17" spans="1:12" ht="14.25" x14ac:dyDescent="0.2">
      <c r="A17" s="10" t="s">
        <v>560</v>
      </c>
      <c r="B17" s="10"/>
      <c r="C17" s="39" t="str">
        <f>IF(Source!G12&lt;&gt;"Новый объект", Source!G12, "")</f>
        <v>Паркинг 1_на 4 мес. (10%) испр.</v>
      </c>
      <c r="D17" s="39"/>
      <c r="E17" s="39"/>
      <c r="F17" s="39"/>
      <c r="G17" s="39"/>
      <c r="H17" s="39"/>
      <c r="I17" s="10"/>
      <c r="J17" s="60"/>
      <c r="K17" s="60"/>
      <c r="L17" s="60"/>
    </row>
    <row r="18" spans="1:12" ht="14.25" x14ac:dyDescent="0.2">
      <c r="A18" s="10"/>
      <c r="B18" s="10"/>
      <c r="C18" s="38" t="s">
        <v>561</v>
      </c>
      <c r="D18" s="38"/>
      <c r="E18" s="38"/>
      <c r="F18" s="38"/>
      <c r="G18" s="38"/>
      <c r="H18" s="38"/>
      <c r="I18" s="10"/>
      <c r="J18" s="10"/>
      <c r="K18" s="10"/>
      <c r="L18" s="10"/>
    </row>
    <row r="19" spans="1:12" ht="14.25" x14ac:dyDescent="0.2">
      <c r="A19" s="10"/>
      <c r="B19" s="10"/>
      <c r="C19" s="10"/>
      <c r="D19" s="10"/>
      <c r="E19" s="10"/>
      <c r="F19" s="10"/>
      <c r="G19" s="49" t="s">
        <v>562</v>
      </c>
      <c r="H19" s="49"/>
      <c r="I19" s="49"/>
      <c r="J19" s="60" t="str">
        <f>IF(Source!CQ15 &lt;&gt; "", Source!CQ15, "")</f>
        <v/>
      </c>
      <c r="K19" s="60"/>
      <c r="L19" s="60"/>
    </row>
    <row r="20" spans="1:12" ht="14.25" x14ac:dyDescent="0.2">
      <c r="A20" s="10"/>
      <c r="B20" s="10"/>
      <c r="C20" s="10"/>
      <c r="D20" s="10"/>
      <c r="E20" s="10"/>
      <c r="F20" s="10"/>
      <c r="G20" s="49" t="s">
        <v>563</v>
      </c>
      <c r="H20" s="67"/>
      <c r="I20" s="29" t="s">
        <v>564</v>
      </c>
      <c r="J20" s="60" t="str">
        <f>IF(Source!CR15 &lt;&gt; "", Source!CR15, "")</f>
        <v/>
      </c>
      <c r="K20" s="60"/>
      <c r="L20" s="60"/>
    </row>
    <row r="21" spans="1:12" ht="14.25" x14ac:dyDescent="0.2">
      <c r="A21" s="10"/>
      <c r="B21" s="10"/>
      <c r="C21" s="10"/>
      <c r="D21" s="10"/>
      <c r="E21" s="10"/>
      <c r="F21" s="10"/>
      <c r="G21" s="10"/>
      <c r="H21" s="10"/>
      <c r="I21" s="30" t="s">
        <v>565</v>
      </c>
      <c r="J21" s="68" t="str">
        <f>IF(Source!CS15 &lt;&gt; 0, Source!CS15, "")</f>
        <v/>
      </c>
      <c r="K21" s="68"/>
      <c r="L21" s="68"/>
    </row>
    <row r="22" spans="1:12" ht="14.25" x14ac:dyDescent="0.2">
      <c r="A22" s="10"/>
      <c r="B22" s="10"/>
      <c r="C22" s="10"/>
      <c r="D22" s="10"/>
      <c r="E22" s="10"/>
      <c r="F22" s="10"/>
      <c r="G22" s="10"/>
      <c r="H22" s="10"/>
      <c r="I22" s="9" t="s">
        <v>566</v>
      </c>
      <c r="J22" s="60" t="str">
        <f>IF(Source!CT15 &lt;&gt; "", Source!CT15, "")</f>
        <v/>
      </c>
      <c r="K22" s="60"/>
      <c r="L22" s="60"/>
    </row>
    <row r="23" spans="1:12" ht="14.25" x14ac:dyDescent="0.2">
      <c r="A23" s="10"/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</row>
    <row r="24" spans="1:12" ht="14.25" x14ac:dyDescent="0.2">
      <c r="A24" s="10"/>
      <c r="B24" s="10"/>
      <c r="C24" s="10"/>
      <c r="D24" s="10"/>
      <c r="E24" s="10"/>
      <c r="F24" s="10"/>
      <c r="G24" s="61" t="s">
        <v>567</v>
      </c>
      <c r="H24" s="63" t="s">
        <v>568</v>
      </c>
      <c r="I24" s="63" t="s">
        <v>569</v>
      </c>
      <c r="J24" s="65"/>
      <c r="K24" s="10"/>
      <c r="L24" s="10"/>
    </row>
    <row r="25" spans="1:12" ht="14.25" x14ac:dyDescent="0.2">
      <c r="A25" s="10"/>
      <c r="B25" s="10"/>
      <c r="C25" s="10"/>
      <c r="D25" s="10"/>
      <c r="E25" s="10"/>
      <c r="F25" s="10"/>
      <c r="G25" s="62"/>
      <c r="H25" s="64"/>
      <c r="I25" s="33" t="s">
        <v>570</v>
      </c>
      <c r="J25" s="32" t="s">
        <v>571</v>
      </c>
      <c r="K25" s="10"/>
      <c r="L25" s="10"/>
    </row>
    <row r="26" spans="1:12" ht="14.25" x14ac:dyDescent="0.2">
      <c r="A26" s="10"/>
      <c r="B26" s="10"/>
      <c r="C26" s="10"/>
      <c r="D26" s="10"/>
      <c r="E26" s="10"/>
      <c r="F26" s="10"/>
      <c r="G26" s="30" t="str">
        <f>IF(Source!CN15 &lt;&gt; "", Source!CN15, "")</f>
        <v/>
      </c>
      <c r="H26" s="34" t="str">
        <f>IF(Source!CX15 &lt;&gt; 0, Source!CX15, "")</f>
        <v/>
      </c>
      <c r="I26" s="31" t="str">
        <f>IF(Source!CV15 &lt;&gt; 0, Source!CV15, "")</f>
        <v/>
      </c>
      <c r="J26" s="31" t="str">
        <f>IF(Source!CW15 &lt;&gt; 0, Source!CW15, "")</f>
        <v/>
      </c>
      <c r="K26" s="10"/>
      <c r="L26" s="10"/>
    </row>
    <row r="27" spans="1:12" ht="14.25" x14ac:dyDescent="0.2">
      <c r="A27" s="10"/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</row>
    <row r="28" spans="1:12" ht="18" x14ac:dyDescent="0.25">
      <c r="A28" s="66" t="s">
        <v>572</v>
      </c>
      <c r="B28" s="66"/>
      <c r="C28" s="66"/>
      <c r="D28" s="66"/>
      <c r="E28" s="66"/>
      <c r="F28" s="66"/>
      <c r="G28" s="66"/>
      <c r="H28" s="66"/>
      <c r="I28" s="66"/>
      <c r="J28" s="66"/>
      <c r="K28" s="66"/>
      <c r="L28" s="66"/>
    </row>
    <row r="29" spans="1:12" ht="18" x14ac:dyDescent="0.25">
      <c r="A29" s="66" t="s">
        <v>573</v>
      </c>
      <c r="B29" s="66"/>
      <c r="C29" s="66"/>
      <c r="D29" s="66"/>
      <c r="E29" s="66"/>
      <c r="F29" s="66"/>
      <c r="G29" s="66"/>
      <c r="H29" s="66"/>
      <c r="I29" s="66"/>
      <c r="J29" s="66"/>
      <c r="K29" s="66"/>
      <c r="L29" s="66"/>
    </row>
    <row r="30" spans="1:12" ht="14.25" x14ac:dyDescent="0.2">
      <c r="A30" s="10"/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</row>
    <row r="31" spans="1:12" ht="15" x14ac:dyDescent="0.25">
      <c r="A31" s="10" t="s">
        <v>574</v>
      </c>
      <c r="B31" s="10"/>
      <c r="C31" s="10"/>
      <c r="D31" s="10"/>
      <c r="E31" s="10"/>
      <c r="F31" s="10"/>
      <c r="G31" s="10"/>
      <c r="H31" s="58">
        <f>J572/1000</f>
        <v>937.33243000000004</v>
      </c>
      <c r="I31" s="58"/>
      <c r="J31" s="10" t="s">
        <v>575</v>
      </c>
      <c r="K31" s="10"/>
      <c r="L31" s="10"/>
    </row>
    <row r="32" spans="1:12" ht="14.25" x14ac:dyDescent="0.2">
      <c r="A32" s="10" t="s">
        <v>526</v>
      </c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</row>
    <row r="33" spans="1:22" ht="14.25" x14ac:dyDescent="0.2">
      <c r="A33" s="59" t="s">
        <v>576</v>
      </c>
      <c r="B33" s="59"/>
      <c r="C33" s="46" t="s">
        <v>514</v>
      </c>
      <c r="D33" s="46" t="s">
        <v>515</v>
      </c>
      <c r="E33" s="46" t="s">
        <v>516</v>
      </c>
      <c r="F33" s="46" t="s">
        <v>517</v>
      </c>
      <c r="G33" s="46" t="s">
        <v>518</v>
      </c>
      <c r="H33" s="46" t="s">
        <v>519</v>
      </c>
      <c r="I33" s="46" t="s">
        <v>520</v>
      </c>
      <c r="J33" s="46" t="s">
        <v>521</v>
      </c>
      <c r="K33" s="46" t="s">
        <v>522</v>
      </c>
      <c r="L33" s="36" t="s">
        <v>523</v>
      </c>
    </row>
    <row r="34" spans="1:22" ht="28.5" x14ac:dyDescent="0.2">
      <c r="A34" s="57" t="s">
        <v>577</v>
      </c>
      <c r="B34" s="57" t="s">
        <v>578</v>
      </c>
      <c r="C34" s="47"/>
      <c r="D34" s="47"/>
      <c r="E34" s="47"/>
      <c r="F34" s="47"/>
      <c r="G34" s="47"/>
      <c r="H34" s="47"/>
      <c r="I34" s="47"/>
      <c r="J34" s="47"/>
      <c r="K34" s="47"/>
      <c r="L34" s="35" t="s">
        <v>524</v>
      </c>
    </row>
    <row r="35" spans="1:22" ht="28.5" x14ac:dyDescent="0.2">
      <c r="A35" s="57"/>
      <c r="B35" s="57"/>
      <c r="C35" s="47"/>
      <c r="D35" s="47"/>
      <c r="E35" s="47"/>
      <c r="F35" s="47"/>
      <c r="G35" s="47"/>
      <c r="H35" s="47"/>
      <c r="I35" s="47"/>
      <c r="J35" s="47"/>
      <c r="K35" s="47"/>
      <c r="L35" s="35" t="s">
        <v>525</v>
      </c>
    </row>
    <row r="36" spans="1:22" ht="14.25" x14ac:dyDescent="0.2">
      <c r="A36" s="17">
        <v>1</v>
      </c>
      <c r="B36" s="17">
        <v>2</v>
      </c>
      <c r="C36" s="17">
        <v>3</v>
      </c>
      <c r="D36" s="17">
        <v>4</v>
      </c>
      <c r="E36" s="17">
        <v>5</v>
      </c>
      <c r="F36" s="17">
        <v>6</v>
      </c>
      <c r="G36" s="17">
        <v>7</v>
      </c>
      <c r="H36" s="17">
        <v>8</v>
      </c>
      <c r="I36" s="17">
        <v>9</v>
      </c>
      <c r="J36" s="17">
        <v>10</v>
      </c>
      <c r="K36" s="17">
        <v>11</v>
      </c>
      <c r="L36" s="17">
        <v>12</v>
      </c>
    </row>
    <row r="37" spans="1:22" hidden="1" x14ac:dyDescent="0.2"/>
    <row r="38" spans="1:22" ht="16.5" hidden="1" x14ac:dyDescent="0.25">
      <c r="A38" s="45" t="str">
        <f>CONCATENATE("Локальная смета: ",IF(Source!G20&lt;&gt;"Новая локальная смета", Source!G20, ""))</f>
        <v xml:space="preserve">Локальная смета: </v>
      </c>
      <c r="B38" s="45"/>
      <c r="C38" s="45"/>
      <c r="D38" s="45"/>
      <c r="E38" s="45"/>
      <c r="F38" s="45"/>
      <c r="G38" s="45"/>
      <c r="H38" s="45"/>
      <c r="I38" s="45"/>
      <c r="J38" s="45"/>
      <c r="K38" s="45"/>
      <c r="L38" s="45"/>
    </row>
    <row r="40" spans="1:22" ht="16.5" x14ac:dyDescent="0.25">
      <c r="A40" s="45" t="str">
        <f>CONCATENATE("Раздел: ",IF(Source!G24&lt;&gt;"Новый раздел", Source!G24, ""))</f>
        <v>Раздел: 1 Водоснабжение и водоотведение</v>
      </c>
      <c r="B40" s="45"/>
      <c r="C40" s="45"/>
      <c r="D40" s="45"/>
      <c r="E40" s="45"/>
      <c r="F40" s="45"/>
      <c r="G40" s="45"/>
      <c r="H40" s="45"/>
      <c r="I40" s="45"/>
      <c r="J40" s="45"/>
      <c r="K40" s="45"/>
      <c r="L40" s="45"/>
    </row>
    <row r="42" spans="1:22" ht="16.5" x14ac:dyDescent="0.25">
      <c r="A42" s="45" t="str">
        <f>CONCATENATE("Подраздел: ",IF(Source!G28&lt;&gt;"Новый подраздел", Source!G28, ""))</f>
        <v>Подраздел: 1.1 Водоснабжение В1,ТЗ</v>
      </c>
      <c r="B42" s="45"/>
      <c r="C42" s="45"/>
      <c r="D42" s="45"/>
      <c r="E42" s="45"/>
      <c r="F42" s="45"/>
      <c r="G42" s="45"/>
      <c r="H42" s="45"/>
      <c r="I42" s="45"/>
      <c r="J42" s="45"/>
      <c r="K42" s="45"/>
      <c r="L42" s="45"/>
    </row>
    <row r="43" spans="1:22" ht="42.75" x14ac:dyDescent="0.2">
      <c r="A43" s="18">
        <v>1</v>
      </c>
      <c r="B43" s="18">
        <v>1</v>
      </c>
      <c r="C43" s="18" t="str">
        <f>Source!F34</f>
        <v>1.15-2203-7-2/1</v>
      </c>
      <c r="D43" s="18" t="str">
        <f>Source!G34</f>
        <v>Техническое обслуживание крана шарового латунного никелированного диаметром до 50 мм (Ду32)</v>
      </c>
      <c r="E43" s="19" t="str">
        <f>Source!H34</f>
        <v>10 шт.</v>
      </c>
      <c r="F43" s="9">
        <f>Source!I34</f>
        <v>0.2</v>
      </c>
      <c r="G43" s="21"/>
      <c r="H43" s="20"/>
      <c r="I43" s="9"/>
      <c r="J43" s="9"/>
      <c r="K43" s="21"/>
      <c r="L43" s="21"/>
      <c r="Q43">
        <f>ROUND((Source!BZ34/100)*ROUND((Source!AF34*Source!AV34)*Source!I34, 2), 2)</f>
        <v>52.73</v>
      </c>
      <c r="R43">
        <f>Source!X34</f>
        <v>52.73</v>
      </c>
      <c r="S43">
        <f>ROUND((Source!CA34/100)*ROUND((Source!AF34*Source!AV34)*Source!I34, 2), 2)</f>
        <v>7.53</v>
      </c>
      <c r="T43">
        <f>Source!Y34</f>
        <v>7.53</v>
      </c>
      <c r="U43">
        <f>ROUND((175/100)*ROUND((Source!AE34*Source!AV34)*Source!I34, 2), 2)</f>
        <v>0</v>
      </c>
      <c r="V43">
        <f>ROUND((108/100)*ROUND(Source!CS34*Source!I34, 2), 2)</f>
        <v>0</v>
      </c>
    </row>
    <row r="44" spans="1:22" x14ac:dyDescent="0.2">
      <c r="D44" s="22" t="str">
        <f>"Объем: "&amp;Source!I34&amp;"=(2)/"&amp;"10"</f>
        <v>Объем: 0,2=(2)/10</v>
      </c>
    </row>
    <row r="45" spans="1:22" ht="14.25" x14ac:dyDescent="0.2">
      <c r="A45" s="18"/>
      <c r="B45" s="18"/>
      <c r="C45" s="18"/>
      <c r="D45" s="18" t="s">
        <v>527</v>
      </c>
      <c r="E45" s="19"/>
      <c r="F45" s="9"/>
      <c r="G45" s="21">
        <f>Source!AO34</f>
        <v>376.67</v>
      </c>
      <c r="H45" s="20" t="str">
        <f>Source!DG34</f>
        <v/>
      </c>
      <c r="I45" s="9">
        <f>Source!AV34</f>
        <v>1</v>
      </c>
      <c r="J45" s="9">
        <f>IF(Source!BA34&lt;&gt; 0, Source!BA34, 1)</f>
        <v>1</v>
      </c>
      <c r="K45" s="21">
        <f>Source!S34</f>
        <v>75.33</v>
      </c>
      <c r="L45" s="21"/>
    </row>
    <row r="46" spans="1:22" ht="14.25" x14ac:dyDescent="0.2">
      <c r="A46" s="18"/>
      <c r="B46" s="18"/>
      <c r="C46" s="18"/>
      <c r="D46" s="18" t="s">
        <v>528</v>
      </c>
      <c r="E46" s="19" t="s">
        <v>529</v>
      </c>
      <c r="F46" s="9">
        <f>Source!AT34</f>
        <v>70</v>
      </c>
      <c r="G46" s="21"/>
      <c r="H46" s="20"/>
      <c r="I46" s="9"/>
      <c r="J46" s="9"/>
      <c r="K46" s="21">
        <f>SUM(R43:R45)</f>
        <v>52.73</v>
      </c>
      <c r="L46" s="21"/>
    </row>
    <row r="47" spans="1:22" ht="14.25" x14ac:dyDescent="0.2">
      <c r="A47" s="18"/>
      <c r="B47" s="18"/>
      <c r="C47" s="18"/>
      <c r="D47" s="18" t="s">
        <v>530</v>
      </c>
      <c r="E47" s="19" t="s">
        <v>529</v>
      </c>
      <c r="F47" s="9">
        <f>Source!AU34</f>
        <v>10</v>
      </c>
      <c r="G47" s="21"/>
      <c r="H47" s="20"/>
      <c r="I47" s="9"/>
      <c r="J47" s="9"/>
      <c r="K47" s="21">
        <f>SUM(T43:T46)</f>
        <v>7.53</v>
      </c>
      <c r="L47" s="21"/>
    </row>
    <row r="48" spans="1:22" ht="14.25" x14ac:dyDescent="0.2">
      <c r="A48" s="18"/>
      <c r="B48" s="18"/>
      <c r="C48" s="18"/>
      <c r="D48" s="18" t="s">
        <v>531</v>
      </c>
      <c r="E48" s="19" t="s">
        <v>532</v>
      </c>
      <c r="F48" s="9">
        <f>Source!AQ34</f>
        <v>0.61</v>
      </c>
      <c r="G48" s="21"/>
      <c r="H48" s="20" t="str">
        <f>Source!DI34</f>
        <v/>
      </c>
      <c r="I48" s="9">
        <f>Source!AV34</f>
        <v>1</v>
      </c>
      <c r="J48" s="9"/>
      <c r="K48" s="21"/>
      <c r="L48" s="21">
        <f>Source!U34</f>
        <v>0.122</v>
      </c>
    </row>
    <row r="49" spans="1:22" ht="15" x14ac:dyDescent="0.25">
      <c r="A49" s="24"/>
      <c r="B49" s="24"/>
      <c r="C49" s="24"/>
      <c r="D49" s="24"/>
      <c r="E49" s="24"/>
      <c r="F49" s="24"/>
      <c r="G49" s="24"/>
      <c r="H49" s="24"/>
      <c r="I49" s="24"/>
      <c r="J49" s="44">
        <f>K45+K46+K47</f>
        <v>135.59</v>
      </c>
      <c r="K49" s="44"/>
      <c r="L49" s="25">
        <f>IF(Source!I34&lt;&gt;0, ROUND(J49/Source!I34, 2), 0)</f>
        <v>677.95</v>
      </c>
      <c r="P49" s="23">
        <f>J49</f>
        <v>135.59</v>
      </c>
    </row>
    <row r="50" spans="1:22" ht="42.75" x14ac:dyDescent="0.2">
      <c r="A50" s="18">
        <v>2</v>
      </c>
      <c r="B50" s="18">
        <v>2</v>
      </c>
      <c r="C50" s="18" t="str">
        <f>Source!F35</f>
        <v>1.15-2203-7-1/1</v>
      </c>
      <c r="D50" s="18" t="str">
        <f>Source!G35</f>
        <v>Техническое обслуживание крана шарового латунного никелированного диаметром до 25 мм (Ду15; Ду25)</v>
      </c>
      <c r="E50" s="19" t="str">
        <f>Source!H35</f>
        <v>10 шт.</v>
      </c>
      <c r="F50" s="9">
        <f>Source!I35</f>
        <v>3.9</v>
      </c>
      <c r="G50" s="21"/>
      <c r="H50" s="20"/>
      <c r="I50" s="9"/>
      <c r="J50" s="9"/>
      <c r="K50" s="21"/>
      <c r="L50" s="21"/>
      <c r="Q50">
        <f>ROUND((Source!BZ35/100)*ROUND((Source!AF35*Source!AV35)*Source!I35, 2), 2)</f>
        <v>758.58</v>
      </c>
      <c r="R50">
        <f>Source!X35</f>
        <v>758.58</v>
      </c>
      <c r="S50">
        <f>ROUND((Source!CA35/100)*ROUND((Source!AF35*Source!AV35)*Source!I35, 2), 2)</f>
        <v>108.37</v>
      </c>
      <c r="T50">
        <f>Source!Y35</f>
        <v>108.37</v>
      </c>
      <c r="U50">
        <f>ROUND((175/100)*ROUND((Source!AE35*Source!AV35)*Source!I35, 2), 2)</f>
        <v>0</v>
      </c>
      <c r="V50">
        <f>ROUND((108/100)*ROUND(Source!CS35*Source!I35, 2), 2)</f>
        <v>0</v>
      </c>
    </row>
    <row r="51" spans="1:22" x14ac:dyDescent="0.2">
      <c r="D51" s="22" t="str">
        <f>"Объем: "&amp;Source!I35&amp;"=(35+"&amp;"4)/"&amp;"10"</f>
        <v>Объем: 3,9=(35+4)/10</v>
      </c>
    </row>
    <row r="52" spans="1:22" ht="14.25" x14ac:dyDescent="0.2">
      <c r="A52" s="18"/>
      <c r="B52" s="18"/>
      <c r="C52" s="18"/>
      <c r="D52" s="18" t="s">
        <v>527</v>
      </c>
      <c r="E52" s="19"/>
      <c r="F52" s="9"/>
      <c r="G52" s="21">
        <f>Source!AO35</f>
        <v>277.87</v>
      </c>
      <c r="H52" s="20" t="str">
        <f>Source!DG35</f>
        <v/>
      </c>
      <c r="I52" s="9">
        <f>Source!AV35</f>
        <v>1</v>
      </c>
      <c r="J52" s="9">
        <f>IF(Source!BA35&lt;&gt; 0, Source!BA35, 1)</f>
        <v>1</v>
      </c>
      <c r="K52" s="21">
        <f>Source!S35</f>
        <v>1083.69</v>
      </c>
      <c r="L52" s="21"/>
    </row>
    <row r="53" spans="1:22" ht="14.25" x14ac:dyDescent="0.2">
      <c r="A53" s="18"/>
      <c r="B53" s="18"/>
      <c r="C53" s="18"/>
      <c r="D53" s="18" t="s">
        <v>528</v>
      </c>
      <c r="E53" s="19" t="s">
        <v>529</v>
      </c>
      <c r="F53" s="9">
        <f>Source!AT35</f>
        <v>70</v>
      </c>
      <c r="G53" s="21"/>
      <c r="H53" s="20"/>
      <c r="I53" s="9"/>
      <c r="J53" s="9"/>
      <c r="K53" s="21">
        <f>SUM(R50:R52)</f>
        <v>758.58</v>
      </c>
      <c r="L53" s="21"/>
    </row>
    <row r="54" spans="1:22" ht="14.25" x14ac:dyDescent="0.2">
      <c r="A54" s="18"/>
      <c r="B54" s="18"/>
      <c r="C54" s="18"/>
      <c r="D54" s="18" t="s">
        <v>530</v>
      </c>
      <c r="E54" s="19" t="s">
        <v>529</v>
      </c>
      <c r="F54" s="9">
        <f>Source!AU35</f>
        <v>10</v>
      </c>
      <c r="G54" s="21"/>
      <c r="H54" s="20"/>
      <c r="I54" s="9"/>
      <c r="J54" s="9"/>
      <c r="K54" s="21">
        <f>SUM(T50:T53)</f>
        <v>108.37</v>
      </c>
      <c r="L54" s="21"/>
    </row>
    <row r="55" spans="1:22" ht="14.25" x14ac:dyDescent="0.2">
      <c r="A55" s="18"/>
      <c r="B55" s="18"/>
      <c r="C55" s="18"/>
      <c r="D55" s="18" t="s">
        <v>531</v>
      </c>
      <c r="E55" s="19" t="s">
        <v>532</v>
      </c>
      <c r="F55" s="9">
        <f>Source!AQ35</f>
        <v>0.45</v>
      </c>
      <c r="G55" s="21"/>
      <c r="H55" s="20" t="str">
        <f>Source!DI35</f>
        <v/>
      </c>
      <c r="I55" s="9">
        <f>Source!AV35</f>
        <v>1</v>
      </c>
      <c r="J55" s="9"/>
      <c r="K55" s="21"/>
      <c r="L55" s="21">
        <f>Source!U35</f>
        <v>1.7549999999999999</v>
      </c>
    </row>
    <row r="56" spans="1:22" ht="15" x14ac:dyDescent="0.25">
      <c r="A56" s="24"/>
      <c r="B56" s="24"/>
      <c r="C56" s="24"/>
      <c r="D56" s="24"/>
      <c r="E56" s="24"/>
      <c r="F56" s="24"/>
      <c r="G56" s="24"/>
      <c r="H56" s="24"/>
      <c r="I56" s="24"/>
      <c r="J56" s="44">
        <f>K52+K53+K54</f>
        <v>1950.6399999999999</v>
      </c>
      <c r="K56" s="44"/>
      <c r="L56" s="25">
        <f>IF(Source!I35&lt;&gt;0, ROUND(J56/Source!I35, 2), 0)</f>
        <v>500.16</v>
      </c>
      <c r="P56" s="23">
        <f>J56</f>
        <v>1950.6399999999999</v>
      </c>
    </row>
    <row r="57" spans="1:22" ht="71.25" x14ac:dyDescent="0.2">
      <c r="A57" s="18">
        <v>3</v>
      </c>
      <c r="B57" s="18">
        <v>3</v>
      </c>
      <c r="C57" s="18" t="str">
        <f>Source!F36</f>
        <v>1.21-2303-24-1/1</v>
      </c>
      <c r="D57" s="18" t="str">
        <f>Source!G36</f>
        <v>Техническое обслуживание электроводонагревателей объемом до 80 литров/ Электроводонагреватель накопительного типа   V=50л, 1,50 кВт 220 В</v>
      </c>
      <c r="E57" s="19" t="str">
        <f>Source!H36</f>
        <v>шт.</v>
      </c>
      <c r="F57" s="9">
        <f>Source!I36</f>
        <v>2</v>
      </c>
      <c r="G57" s="21"/>
      <c r="H57" s="20"/>
      <c r="I57" s="9"/>
      <c r="J57" s="9"/>
      <c r="K57" s="21"/>
      <c r="L57" s="21"/>
      <c r="Q57">
        <f>ROUND((Source!BZ36/100)*ROUND((Source!AF36*Source!AV36)*Source!I36, 2), 2)</f>
        <v>1741.64</v>
      </c>
      <c r="R57">
        <f>Source!X36</f>
        <v>1741.64</v>
      </c>
      <c r="S57">
        <f>ROUND((Source!CA36/100)*ROUND((Source!AF36*Source!AV36)*Source!I36, 2), 2)</f>
        <v>248.81</v>
      </c>
      <c r="T57">
        <f>Source!Y36</f>
        <v>248.81</v>
      </c>
      <c r="U57">
        <f>ROUND((175/100)*ROUND((Source!AE36*Source!AV36)*Source!I36, 2), 2)</f>
        <v>3131.7</v>
      </c>
      <c r="V57">
        <f>ROUND((108/100)*ROUND(Source!CS36*Source!I36, 2), 2)</f>
        <v>1932.7</v>
      </c>
    </row>
    <row r="58" spans="1:22" ht="14.25" x14ac:dyDescent="0.2">
      <c r="A58" s="18"/>
      <c r="B58" s="18"/>
      <c r="C58" s="18"/>
      <c r="D58" s="18" t="s">
        <v>527</v>
      </c>
      <c r="E58" s="19"/>
      <c r="F58" s="9"/>
      <c r="G58" s="21">
        <f>Source!AO36</f>
        <v>1244.03</v>
      </c>
      <c r="H58" s="20" t="str">
        <f>Source!DG36</f>
        <v/>
      </c>
      <c r="I58" s="9">
        <f>Source!AV36</f>
        <v>1</v>
      </c>
      <c r="J58" s="9">
        <f>IF(Source!BA36&lt;&gt; 0, Source!BA36, 1)</f>
        <v>1</v>
      </c>
      <c r="K58" s="21">
        <f>Source!S36</f>
        <v>2488.06</v>
      </c>
      <c r="L58" s="21"/>
    </row>
    <row r="59" spans="1:22" ht="14.25" x14ac:dyDescent="0.2">
      <c r="A59" s="18"/>
      <c r="B59" s="18"/>
      <c r="C59" s="18"/>
      <c r="D59" s="18" t="s">
        <v>533</v>
      </c>
      <c r="E59" s="19"/>
      <c r="F59" s="9"/>
      <c r="G59" s="21">
        <f>Source!AM36</f>
        <v>1411.16</v>
      </c>
      <c r="H59" s="20" t="str">
        <f>Source!DE36</f>
        <v/>
      </c>
      <c r="I59" s="9">
        <f>Source!AV36</f>
        <v>1</v>
      </c>
      <c r="J59" s="9">
        <f>IF(Source!BB36&lt;&gt; 0, Source!BB36, 1)</f>
        <v>1</v>
      </c>
      <c r="K59" s="21">
        <f>Source!Q36</f>
        <v>2822.32</v>
      </c>
      <c r="L59" s="21"/>
    </row>
    <row r="60" spans="1:22" ht="14.25" x14ac:dyDescent="0.2">
      <c r="A60" s="18"/>
      <c r="B60" s="18"/>
      <c r="C60" s="18"/>
      <c r="D60" s="18" t="s">
        <v>534</v>
      </c>
      <c r="E60" s="19"/>
      <c r="F60" s="9"/>
      <c r="G60" s="21">
        <f>Source!AN36</f>
        <v>894.77</v>
      </c>
      <c r="H60" s="20" t="str">
        <f>Source!DF36</f>
        <v/>
      </c>
      <c r="I60" s="9">
        <f>Source!AV36</f>
        <v>1</v>
      </c>
      <c r="J60" s="9">
        <f>IF(Source!BS36&lt;&gt; 0, Source!BS36, 1)</f>
        <v>1</v>
      </c>
      <c r="K60" s="26">
        <f>Source!R36</f>
        <v>1789.54</v>
      </c>
      <c r="L60" s="21"/>
    </row>
    <row r="61" spans="1:22" ht="14.25" x14ac:dyDescent="0.2">
      <c r="A61" s="18"/>
      <c r="B61" s="18"/>
      <c r="C61" s="18"/>
      <c r="D61" s="18" t="s">
        <v>535</v>
      </c>
      <c r="E61" s="19"/>
      <c r="F61" s="9"/>
      <c r="G61" s="21">
        <f>Source!AL36</f>
        <v>0.63</v>
      </c>
      <c r="H61" s="20" t="str">
        <f>Source!DD36</f>
        <v/>
      </c>
      <c r="I61" s="9">
        <f>Source!AW36</f>
        <v>1</v>
      </c>
      <c r="J61" s="9">
        <f>IF(Source!BC36&lt;&gt; 0, Source!BC36, 1)</f>
        <v>1</v>
      </c>
      <c r="K61" s="21">
        <f>Source!P36</f>
        <v>1.26</v>
      </c>
      <c r="L61" s="21"/>
    </row>
    <row r="62" spans="1:22" ht="14.25" x14ac:dyDescent="0.2">
      <c r="A62" s="18"/>
      <c r="B62" s="18"/>
      <c r="C62" s="18"/>
      <c r="D62" s="18" t="s">
        <v>528</v>
      </c>
      <c r="E62" s="19" t="s">
        <v>529</v>
      </c>
      <c r="F62" s="9">
        <f>Source!AT36</f>
        <v>70</v>
      </c>
      <c r="G62" s="21"/>
      <c r="H62" s="20"/>
      <c r="I62" s="9"/>
      <c r="J62" s="9"/>
      <c r="K62" s="21">
        <f>SUM(R57:R61)</f>
        <v>1741.64</v>
      </c>
      <c r="L62" s="21"/>
    </row>
    <row r="63" spans="1:22" ht="14.25" x14ac:dyDescent="0.2">
      <c r="A63" s="18"/>
      <c r="B63" s="18"/>
      <c r="C63" s="18"/>
      <c r="D63" s="18" t="s">
        <v>530</v>
      </c>
      <c r="E63" s="19" t="s">
        <v>529</v>
      </c>
      <c r="F63" s="9">
        <f>Source!AU36</f>
        <v>10</v>
      </c>
      <c r="G63" s="21"/>
      <c r="H63" s="20"/>
      <c r="I63" s="9"/>
      <c r="J63" s="9"/>
      <c r="K63" s="21">
        <f>SUM(T57:T62)</f>
        <v>248.81</v>
      </c>
      <c r="L63" s="21"/>
    </row>
    <row r="64" spans="1:22" ht="14.25" x14ac:dyDescent="0.2">
      <c r="A64" s="18"/>
      <c r="B64" s="18"/>
      <c r="C64" s="18"/>
      <c r="D64" s="18" t="s">
        <v>536</v>
      </c>
      <c r="E64" s="19" t="s">
        <v>529</v>
      </c>
      <c r="F64" s="9">
        <f>108</f>
        <v>108</v>
      </c>
      <c r="G64" s="21"/>
      <c r="H64" s="20"/>
      <c r="I64" s="9"/>
      <c r="J64" s="9"/>
      <c r="K64" s="21">
        <f>SUM(V57:V63)</f>
        <v>1932.7</v>
      </c>
      <c r="L64" s="21"/>
    </row>
    <row r="65" spans="1:22" ht="14.25" x14ac:dyDescent="0.2">
      <c r="A65" s="18"/>
      <c r="B65" s="18"/>
      <c r="C65" s="18"/>
      <c r="D65" s="18" t="s">
        <v>531</v>
      </c>
      <c r="E65" s="19" t="s">
        <v>532</v>
      </c>
      <c r="F65" s="9">
        <f>Source!AQ36</f>
        <v>1.75</v>
      </c>
      <c r="G65" s="21"/>
      <c r="H65" s="20" t="str">
        <f>Source!DI36</f>
        <v/>
      </c>
      <c r="I65" s="9">
        <f>Source!AV36</f>
        <v>1</v>
      </c>
      <c r="J65" s="9"/>
      <c r="K65" s="21"/>
      <c r="L65" s="21">
        <f>Source!U36</f>
        <v>3.5</v>
      </c>
    </row>
    <row r="66" spans="1:22" ht="15" x14ac:dyDescent="0.25">
      <c r="A66" s="24"/>
      <c r="B66" s="24"/>
      <c r="C66" s="24"/>
      <c r="D66" s="24"/>
      <c r="E66" s="24"/>
      <c r="F66" s="24"/>
      <c r="G66" s="24"/>
      <c r="H66" s="24"/>
      <c r="I66" s="24"/>
      <c r="J66" s="44">
        <f>K58+K59+K61+K62+K63+K64</f>
        <v>9234.7900000000009</v>
      </c>
      <c r="K66" s="44"/>
      <c r="L66" s="25">
        <f>IF(Source!I36&lt;&gt;0, ROUND(J66/Source!I36, 2), 0)</f>
        <v>4617.3999999999996</v>
      </c>
      <c r="P66" s="23">
        <f>J66</f>
        <v>9234.7900000000009</v>
      </c>
    </row>
    <row r="68" spans="1:22" ht="15" x14ac:dyDescent="0.25">
      <c r="A68" s="43" t="str">
        <f>CONCATENATE("Итого по подразделу: ",IF(Source!G39&lt;&gt;"Новый подраздел", Source!G39, ""))</f>
        <v>Итого по подразделу: 1.1 Водоснабжение В1,ТЗ</v>
      </c>
      <c r="B68" s="43"/>
      <c r="C68" s="43"/>
      <c r="D68" s="43"/>
      <c r="E68" s="43"/>
      <c r="F68" s="43"/>
      <c r="G68" s="43"/>
      <c r="H68" s="43"/>
      <c r="I68" s="43"/>
      <c r="J68" s="41">
        <f>SUM(P42:P67)</f>
        <v>11321.02</v>
      </c>
      <c r="K68" s="42"/>
      <c r="L68" s="27"/>
    </row>
    <row r="69" spans="1:22" hidden="1" x14ac:dyDescent="0.2"/>
    <row r="70" spans="1:22" hidden="1" x14ac:dyDescent="0.2"/>
    <row r="71" spans="1:22" ht="16.5" hidden="1" x14ac:dyDescent="0.25">
      <c r="A71" s="45" t="str">
        <f>CONCATENATE("Подраздел: ",IF(Source!G69&lt;&gt;"Новый подраздел", Source!G69, ""))</f>
        <v>Подраздел: 1.2 Канализация К1</v>
      </c>
      <c r="B71" s="45"/>
      <c r="C71" s="45"/>
      <c r="D71" s="45"/>
      <c r="E71" s="45"/>
      <c r="F71" s="45"/>
      <c r="G71" s="45"/>
      <c r="H71" s="45"/>
      <c r="I71" s="45"/>
      <c r="J71" s="45"/>
      <c r="K71" s="45"/>
      <c r="L71" s="45"/>
    </row>
    <row r="72" spans="1:22" hidden="1" x14ac:dyDescent="0.2"/>
    <row r="73" spans="1:22" ht="15" hidden="1" x14ac:dyDescent="0.25">
      <c r="A73" s="43" t="str">
        <f>CONCATENATE("Итого по подразделу: ",IF(Source!G78&lt;&gt;"Новый подраздел", Source!G78, ""))</f>
        <v>Итого по подразделу: 1.2 Канализация К1</v>
      </c>
      <c r="B73" s="43"/>
      <c r="C73" s="43"/>
      <c r="D73" s="43"/>
      <c r="E73" s="43"/>
      <c r="F73" s="43"/>
      <c r="G73" s="43"/>
      <c r="H73" s="43"/>
      <c r="I73" s="43"/>
      <c r="J73" s="41">
        <f>SUM(P71:P72)</f>
        <v>0</v>
      </c>
      <c r="K73" s="42"/>
      <c r="L73" s="27"/>
    </row>
    <row r="74" spans="1:22" hidden="1" x14ac:dyDescent="0.2"/>
    <row r="76" spans="1:22" ht="16.5" x14ac:dyDescent="0.25">
      <c r="A76" s="45" t="str">
        <f>CONCATENATE("Подраздел: ",IF(Source!G108&lt;&gt;"Новый подраздел", Source!G108, ""))</f>
        <v>Подраздел: 1.2 Сантехприборы и оборудование</v>
      </c>
      <c r="B76" s="45"/>
      <c r="C76" s="45"/>
      <c r="D76" s="45"/>
      <c r="E76" s="45"/>
      <c r="F76" s="45"/>
      <c r="G76" s="45"/>
      <c r="H76" s="45"/>
      <c r="I76" s="45"/>
      <c r="J76" s="45"/>
      <c r="K76" s="45"/>
      <c r="L76" s="45"/>
    </row>
    <row r="77" spans="1:22" ht="28.5" x14ac:dyDescent="0.2">
      <c r="A77" s="18">
        <v>4</v>
      </c>
      <c r="B77" s="18">
        <v>4</v>
      </c>
      <c r="C77" s="18" t="str">
        <f>Source!F117</f>
        <v>1.16-3201-2-1/1</v>
      </c>
      <c r="D77" s="18" t="str">
        <f>Source!G117</f>
        <v>Укрепление расшатавшихся санитарно-технических приборов - умывальники</v>
      </c>
      <c r="E77" s="19" t="str">
        <f>Source!H117</f>
        <v>100 шт.</v>
      </c>
      <c r="F77" s="9">
        <f>Source!I117</f>
        <v>0.1</v>
      </c>
      <c r="G77" s="21"/>
      <c r="H77" s="20"/>
      <c r="I77" s="9"/>
      <c r="J77" s="9"/>
      <c r="K77" s="21"/>
      <c r="L77" s="21"/>
      <c r="Q77">
        <f>ROUND((Source!BZ117/100)*ROUND((Source!AF117*Source!AV117)*Source!I117, 2), 2)</f>
        <v>3705.48</v>
      </c>
      <c r="R77">
        <f>Source!X117</f>
        <v>3705.48</v>
      </c>
      <c r="S77">
        <f>ROUND((Source!CA117/100)*ROUND((Source!AF117*Source!AV117)*Source!I117, 2), 2)</f>
        <v>529.35</v>
      </c>
      <c r="T77">
        <f>Source!Y117</f>
        <v>529.35</v>
      </c>
      <c r="U77">
        <f>ROUND((175/100)*ROUND((Source!AE117*Source!AV117)*Source!I117, 2), 2)</f>
        <v>0.12</v>
      </c>
      <c r="V77">
        <f>ROUND((108/100)*ROUND(Source!CS117*Source!I117, 2), 2)</f>
        <v>0.08</v>
      </c>
    </row>
    <row r="78" spans="1:22" x14ac:dyDescent="0.2">
      <c r="D78" s="22" t="str">
        <f>"Объем: "&amp;Source!I117&amp;"=(10)/"&amp;"100"</f>
        <v>Объем: 0,1=(10)/100</v>
      </c>
    </row>
    <row r="79" spans="1:22" ht="14.25" x14ac:dyDescent="0.2">
      <c r="A79" s="18"/>
      <c r="B79" s="18"/>
      <c r="C79" s="18"/>
      <c r="D79" s="18" t="s">
        <v>527</v>
      </c>
      <c r="E79" s="19"/>
      <c r="F79" s="9"/>
      <c r="G79" s="21">
        <f>Source!AO117</f>
        <v>52935.41</v>
      </c>
      <c r="H79" s="20" t="str">
        <f>Source!DG117</f>
        <v/>
      </c>
      <c r="I79" s="9">
        <f>Source!AV117</f>
        <v>1</v>
      </c>
      <c r="J79" s="9">
        <f>IF(Source!BA117&lt;&gt; 0, Source!BA117, 1)</f>
        <v>1</v>
      </c>
      <c r="K79" s="21">
        <f>Source!S117</f>
        <v>5293.54</v>
      </c>
      <c r="L79" s="21"/>
    </row>
    <row r="80" spans="1:22" ht="14.25" x14ac:dyDescent="0.2">
      <c r="A80" s="18"/>
      <c r="B80" s="18"/>
      <c r="C80" s="18"/>
      <c r="D80" s="18" t="s">
        <v>533</v>
      </c>
      <c r="E80" s="19"/>
      <c r="F80" s="9"/>
      <c r="G80" s="21">
        <f>Source!AM117</f>
        <v>61.83</v>
      </c>
      <c r="H80" s="20" t="str">
        <f>Source!DE117</f>
        <v/>
      </c>
      <c r="I80" s="9">
        <f>Source!AV117</f>
        <v>1</v>
      </c>
      <c r="J80" s="9">
        <f>IF(Source!BB117&lt;&gt; 0, Source!BB117, 1)</f>
        <v>1</v>
      </c>
      <c r="K80" s="21">
        <f>Source!Q117</f>
        <v>6.18</v>
      </c>
      <c r="L80" s="21"/>
    </row>
    <row r="81" spans="1:22" ht="14.25" x14ac:dyDescent="0.2">
      <c r="A81" s="18"/>
      <c r="B81" s="18"/>
      <c r="C81" s="18"/>
      <c r="D81" s="18" t="s">
        <v>534</v>
      </c>
      <c r="E81" s="19"/>
      <c r="F81" s="9"/>
      <c r="G81" s="21">
        <f>Source!AN117</f>
        <v>0.7</v>
      </c>
      <c r="H81" s="20" t="str">
        <f>Source!DF117</f>
        <v/>
      </c>
      <c r="I81" s="9">
        <f>Source!AV117</f>
        <v>1</v>
      </c>
      <c r="J81" s="9">
        <f>IF(Source!BS117&lt;&gt; 0, Source!BS117, 1)</f>
        <v>1</v>
      </c>
      <c r="K81" s="26">
        <f>Source!R117</f>
        <v>7.0000000000000007E-2</v>
      </c>
      <c r="L81" s="21"/>
    </row>
    <row r="82" spans="1:22" ht="14.25" x14ac:dyDescent="0.2">
      <c r="A82" s="18"/>
      <c r="B82" s="18"/>
      <c r="C82" s="18"/>
      <c r="D82" s="18" t="s">
        <v>535</v>
      </c>
      <c r="E82" s="19"/>
      <c r="F82" s="9"/>
      <c r="G82" s="21">
        <f>Source!AL117</f>
        <v>776.55</v>
      </c>
      <c r="H82" s="20" t="str">
        <f>Source!DD117</f>
        <v/>
      </c>
      <c r="I82" s="9">
        <f>Source!AW117</f>
        <v>1</v>
      </c>
      <c r="J82" s="9">
        <f>IF(Source!BC117&lt;&gt; 0, Source!BC117, 1)</f>
        <v>1</v>
      </c>
      <c r="K82" s="21">
        <f>Source!P117</f>
        <v>77.66</v>
      </c>
      <c r="L82" s="21"/>
    </row>
    <row r="83" spans="1:22" ht="14.25" x14ac:dyDescent="0.2">
      <c r="A83" s="18"/>
      <c r="B83" s="18"/>
      <c r="C83" s="18"/>
      <c r="D83" s="18" t="s">
        <v>528</v>
      </c>
      <c r="E83" s="19" t="s">
        <v>529</v>
      </c>
      <c r="F83" s="9">
        <f>Source!AT117</f>
        <v>70</v>
      </c>
      <c r="G83" s="21"/>
      <c r="H83" s="20"/>
      <c r="I83" s="9"/>
      <c r="J83" s="9"/>
      <c r="K83" s="21">
        <f>SUM(R77:R82)</f>
        <v>3705.48</v>
      </c>
      <c r="L83" s="21"/>
    </row>
    <row r="84" spans="1:22" ht="14.25" x14ac:dyDescent="0.2">
      <c r="A84" s="18"/>
      <c r="B84" s="18"/>
      <c r="C84" s="18"/>
      <c r="D84" s="18" t="s">
        <v>530</v>
      </c>
      <c r="E84" s="19" t="s">
        <v>529</v>
      </c>
      <c r="F84" s="9">
        <f>Source!AU117</f>
        <v>10</v>
      </c>
      <c r="G84" s="21"/>
      <c r="H84" s="20"/>
      <c r="I84" s="9"/>
      <c r="J84" s="9"/>
      <c r="K84" s="21">
        <f>SUM(T77:T83)</f>
        <v>529.35</v>
      </c>
      <c r="L84" s="21"/>
    </row>
    <row r="85" spans="1:22" ht="14.25" x14ac:dyDescent="0.2">
      <c r="A85" s="18"/>
      <c r="B85" s="18"/>
      <c r="C85" s="18"/>
      <c r="D85" s="18" t="s">
        <v>536</v>
      </c>
      <c r="E85" s="19" t="s">
        <v>529</v>
      </c>
      <c r="F85" s="9">
        <f>108</f>
        <v>108</v>
      </c>
      <c r="G85" s="21"/>
      <c r="H85" s="20"/>
      <c r="I85" s="9"/>
      <c r="J85" s="9"/>
      <c r="K85" s="21">
        <f>SUM(V77:V84)</f>
        <v>0.08</v>
      </c>
      <c r="L85" s="21"/>
    </row>
    <row r="86" spans="1:22" ht="14.25" x14ac:dyDescent="0.2">
      <c r="A86" s="18"/>
      <c r="B86" s="18"/>
      <c r="C86" s="18"/>
      <c r="D86" s="18" t="s">
        <v>531</v>
      </c>
      <c r="E86" s="19" t="s">
        <v>532</v>
      </c>
      <c r="F86" s="9">
        <f>Source!AQ117</f>
        <v>104.44</v>
      </c>
      <c r="G86" s="21"/>
      <c r="H86" s="20" t="str">
        <f>Source!DI117</f>
        <v/>
      </c>
      <c r="I86" s="9">
        <f>Source!AV117</f>
        <v>1</v>
      </c>
      <c r="J86" s="9"/>
      <c r="K86" s="21"/>
      <c r="L86" s="21">
        <f>Source!U117</f>
        <v>10.444000000000001</v>
      </c>
    </row>
    <row r="87" spans="1:22" ht="15" x14ac:dyDescent="0.25">
      <c r="A87" s="24"/>
      <c r="B87" s="24"/>
      <c r="C87" s="24"/>
      <c r="D87" s="24"/>
      <c r="E87" s="24"/>
      <c r="F87" s="24"/>
      <c r="G87" s="24"/>
      <c r="H87" s="24"/>
      <c r="I87" s="24"/>
      <c r="J87" s="44">
        <f>K79+K80+K82+K83+K84+K85</f>
        <v>9612.2900000000009</v>
      </c>
      <c r="K87" s="44"/>
      <c r="L87" s="25">
        <f>IF(Source!I117&lt;&gt;0, ROUND(J87/Source!I117, 2), 0)</f>
        <v>96122.9</v>
      </c>
      <c r="P87" s="23">
        <f>J87</f>
        <v>9612.2900000000009</v>
      </c>
    </row>
    <row r="88" spans="1:22" ht="42.75" x14ac:dyDescent="0.2">
      <c r="A88" s="18">
        <v>5</v>
      </c>
      <c r="B88" s="18">
        <v>5</v>
      </c>
      <c r="C88" s="18" t="str">
        <f>Source!F118</f>
        <v>1.16-3201-2-2/1</v>
      </c>
      <c r="D88" s="18" t="str">
        <f>Source!G118</f>
        <v>Укрепление расшатавшихся санитарно-технических приборов - унитазы и биде</v>
      </c>
      <c r="E88" s="19" t="str">
        <f>Source!H118</f>
        <v>100 шт.</v>
      </c>
      <c r="F88" s="9">
        <f>Source!I118</f>
        <v>0.11</v>
      </c>
      <c r="G88" s="21"/>
      <c r="H88" s="20"/>
      <c r="I88" s="9"/>
      <c r="J88" s="9"/>
      <c r="K88" s="21"/>
      <c r="L88" s="21"/>
      <c r="Q88">
        <f>ROUND((Source!BZ118/100)*ROUND((Source!AF118*Source!AV118)*Source!I118, 2), 2)</f>
        <v>5929.44</v>
      </c>
      <c r="R88">
        <f>Source!X118</f>
        <v>5929.44</v>
      </c>
      <c r="S88">
        <f>ROUND((Source!CA118/100)*ROUND((Source!AF118*Source!AV118)*Source!I118, 2), 2)</f>
        <v>847.06</v>
      </c>
      <c r="T88">
        <f>Source!Y118</f>
        <v>847.06</v>
      </c>
      <c r="U88">
        <f>ROUND((175/100)*ROUND((Source!AE118*Source!AV118)*Source!I118, 2), 2)</f>
        <v>0.14000000000000001</v>
      </c>
      <c r="V88">
        <f>ROUND((108/100)*ROUND(Source!CS118*Source!I118, 2), 2)</f>
        <v>0.09</v>
      </c>
    </row>
    <row r="89" spans="1:22" x14ac:dyDescent="0.2">
      <c r="D89" s="22" t="str">
        <f>"Объем: "&amp;Source!I118&amp;"=11/"&amp;"100"</f>
        <v>Объем: 0,11=11/100</v>
      </c>
    </row>
    <row r="90" spans="1:22" ht="14.25" x14ac:dyDescent="0.2">
      <c r="A90" s="18"/>
      <c r="B90" s="18"/>
      <c r="C90" s="18"/>
      <c r="D90" s="18" t="s">
        <v>527</v>
      </c>
      <c r="E90" s="19"/>
      <c r="F90" s="9"/>
      <c r="G90" s="21">
        <f>Source!AO118</f>
        <v>77005.72</v>
      </c>
      <c r="H90" s="20" t="str">
        <f>Source!DG118</f>
        <v/>
      </c>
      <c r="I90" s="9">
        <f>Source!AV118</f>
        <v>1</v>
      </c>
      <c r="J90" s="9">
        <f>IF(Source!BA118&lt;&gt; 0, Source!BA118, 1)</f>
        <v>1</v>
      </c>
      <c r="K90" s="21">
        <f>Source!S118</f>
        <v>8470.6299999999992</v>
      </c>
      <c r="L90" s="21"/>
    </row>
    <row r="91" spans="1:22" ht="14.25" x14ac:dyDescent="0.2">
      <c r="A91" s="18"/>
      <c r="B91" s="18"/>
      <c r="C91" s="18"/>
      <c r="D91" s="18" t="s">
        <v>533</v>
      </c>
      <c r="E91" s="19"/>
      <c r="F91" s="9"/>
      <c r="G91" s="21">
        <f>Source!AM118</f>
        <v>61.83</v>
      </c>
      <c r="H91" s="20" t="str">
        <f>Source!DE118</f>
        <v/>
      </c>
      <c r="I91" s="9">
        <f>Source!AV118</f>
        <v>1</v>
      </c>
      <c r="J91" s="9">
        <f>IF(Source!BB118&lt;&gt; 0, Source!BB118, 1)</f>
        <v>1</v>
      </c>
      <c r="K91" s="21">
        <f>Source!Q118</f>
        <v>6.8</v>
      </c>
      <c r="L91" s="21"/>
    </row>
    <row r="92" spans="1:22" ht="14.25" x14ac:dyDescent="0.2">
      <c r="A92" s="18"/>
      <c r="B92" s="18"/>
      <c r="C92" s="18"/>
      <c r="D92" s="18" t="s">
        <v>534</v>
      </c>
      <c r="E92" s="19"/>
      <c r="F92" s="9"/>
      <c r="G92" s="21">
        <f>Source!AN118</f>
        <v>0.7</v>
      </c>
      <c r="H92" s="20" t="str">
        <f>Source!DF118</f>
        <v/>
      </c>
      <c r="I92" s="9">
        <f>Source!AV118</f>
        <v>1</v>
      </c>
      <c r="J92" s="9">
        <f>IF(Source!BS118&lt;&gt; 0, Source!BS118, 1)</f>
        <v>1</v>
      </c>
      <c r="K92" s="26">
        <f>Source!R118</f>
        <v>0.08</v>
      </c>
      <c r="L92" s="21"/>
    </row>
    <row r="93" spans="1:22" ht="14.25" x14ac:dyDescent="0.2">
      <c r="A93" s="18"/>
      <c r="B93" s="18"/>
      <c r="C93" s="18"/>
      <c r="D93" s="18" t="s">
        <v>535</v>
      </c>
      <c r="E93" s="19"/>
      <c r="F93" s="9"/>
      <c r="G93" s="21">
        <f>Source!AL118</f>
        <v>776.55</v>
      </c>
      <c r="H93" s="20" t="str">
        <f>Source!DD118</f>
        <v/>
      </c>
      <c r="I93" s="9">
        <f>Source!AW118</f>
        <v>1</v>
      </c>
      <c r="J93" s="9">
        <f>IF(Source!BC118&lt;&gt; 0, Source!BC118, 1)</f>
        <v>1</v>
      </c>
      <c r="K93" s="21">
        <f>Source!P118</f>
        <v>85.42</v>
      </c>
      <c r="L93" s="21"/>
    </row>
    <row r="94" spans="1:22" ht="14.25" x14ac:dyDescent="0.2">
      <c r="A94" s="18"/>
      <c r="B94" s="18"/>
      <c r="C94" s="18"/>
      <c r="D94" s="18" t="s">
        <v>528</v>
      </c>
      <c r="E94" s="19" t="s">
        <v>529</v>
      </c>
      <c r="F94" s="9">
        <f>Source!AT118</f>
        <v>70</v>
      </c>
      <c r="G94" s="21"/>
      <c r="H94" s="20"/>
      <c r="I94" s="9"/>
      <c r="J94" s="9"/>
      <c r="K94" s="21">
        <f>SUM(R88:R93)</f>
        <v>5929.44</v>
      </c>
      <c r="L94" s="21"/>
    </row>
    <row r="95" spans="1:22" ht="14.25" x14ac:dyDescent="0.2">
      <c r="A95" s="18"/>
      <c r="B95" s="18"/>
      <c r="C95" s="18"/>
      <c r="D95" s="18" t="s">
        <v>530</v>
      </c>
      <c r="E95" s="19" t="s">
        <v>529</v>
      </c>
      <c r="F95" s="9">
        <f>Source!AU118</f>
        <v>10</v>
      </c>
      <c r="G95" s="21"/>
      <c r="H95" s="20"/>
      <c r="I95" s="9"/>
      <c r="J95" s="9"/>
      <c r="K95" s="21">
        <f>SUM(T88:T94)</f>
        <v>847.06</v>
      </c>
      <c r="L95" s="21"/>
    </row>
    <row r="96" spans="1:22" ht="14.25" x14ac:dyDescent="0.2">
      <c r="A96" s="18"/>
      <c r="B96" s="18"/>
      <c r="C96" s="18"/>
      <c r="D96" s="18" t="s">
        <v>536</v>
      </c>
      <c r="E96" s="19" t="s">
        <v>529</v>
      </c>
      <c r="F96" s="9">
        <f>108</f>
        <v>108</v>
      </c>
      <c r="G96" s="21"/>
      <c r="H96" s="20"/>
      <c r="I96" s="9"/>
      <c r="J96" s="9"/>
      <c r="K96" s="21">
        <f>SUM(V88:V95)</f>
        <v>0.09</v>
      </c>
      <c r="L96" s="21"/>
    </row>
    <row r="97" spans="1:22" ht="14.25" x14ac:dyDescent="0.2">
      <c r="A97" s="18"/>
      <c r="B97" s="18"/>
      <c r="C97" s="18"/>
      <c r="D97" s="18" t="s">
        <v>531</v>
      </c>
      <c r="E97" s="19" t="s">
        <v>532</v>
      </c>
      <c r="F97" s="9">
        <f>Source!AQ118</f>
        <v>151.93</v>
      </c>
      <c r="G97" s="21"/>
      <c r="H97" s="20" t="str">
        <f>Source!DI118</f>
        <v/>
      </c>
      <c r="I97" s="9">
        <f>Source!AV118</f>
        <v>1</v>
      </c>
      <c r="J97" s="9"/>
      <c r="K97" s="21"/>
      <c r="L97" s="21">
        <f>Source!U118</f>
        <v>16.712300000000003</v>
      </c>
    </row>
    <row r="98" spans="1:22" ht="15" x14ac:dyDescent="0.25">
      <c r="A98" s="24"/>
      <c r="B98" s="24"/>
      <c r="C98" s="24"/>
      <c r="D98" s="24"/>
      <c r="E98" s="24"/>
      <c r="F98" s="24"/>
      <c r="G98" s="24"/>
      <c r="H98" s="24"/>
      <c r="I98" s="24"/>
      <c r="J98" s="44">
        <f>K90+K91+K93+K94+K95+K96</f>
        <v>15339.439999999997</v>
      </c>
      <c r="K98" s="44"/>
      <c r="L98" s="25">
        <f>IF(Source!I118&lt;&gt;0, ROUND(J98/Source!I118, 2), 0)</f>
        <v>139449.45000000001</v>
      </c>
      <c r="P98" s="23">
        <f>J98</f>
        <v>15339.439999999997</v>
      </c>
    </row>
    <row r="99" spans="1:22" ht="185.25" x14ac:dyDescent="0.2">
      <c r="A99" s="18">
        <v>6</v>
      </c>
      <c r="B99" s="18">
        <v>6</v>
      </c>
      <c r="C99" s="18" t="str">
        <f>Source!F119</f>
        <v>1.23-2103-41-1/1</v>
      </c>
      <c r="D99" s="18" t="str">
        <f>Source!G119</f>
        <v>Техническое обслуживание регулирующего клапана / Смеситель настенный для душа с гибким шлангом; Смеситель настольный с верхней камерой   смешения для умывальников с комплектом гибких подводок; Смеситель настольный с верхней камерой   смешения для моек с высоким изливом с комплектом гибких   подводок; Смеситель настольный с нижней камерой смешения для   умывальников с сенсорным термостатом бесконтактного типа</v>
      </c>
      <c r="E99" s="19" t="str">
        <f>Source!H119</f>
        <v>шт.</v>
      </c>
      <c r="F99" s="9">
        <f>Source!I119</f>
        <v>12</v>
      </c>
      <c r="G99" s="21"/>
      <c r="H99" s="20"/>
      <c r="I99" s="9"/>
      <c r="J99" s="9"/>
      <c r="K99" s="21"/>
      <c r="L99" s="21"/>
      <c r="Q99">
        <f>ROUND((Source!BZ119/100)*ROUND((Source!AF119*Source!AV119)*Source!I119, 2), 2)</f>
        <v>1747.2</v>
      </c>
      <c r="R99">
        <f>Source!X119</f>
        <v>1747.2</v>
      </c>
      <c r="S99">
        <f>ROUND((Source!CA119/100)*ROUND((Source!AF119*Source!AV119)*Source!I119, 2), 2)</f>
        <v>249.6</v>
      </c>
      <c r="T99">
        <f>Source!Y119</f>
        <v>249.6</v>
      </c>
      <c r="U99">
        <f>ROUND((175/100)*ROUND((Source!AE119*Source!AV119)*Source!I119, 2), 2)</f>
        <v>1040.97</v>
      </c>
      <c r="V99">
        <f>ROUND((108/100)*ROUND(Source!CS119*Source!I119, 2), 2)</f>
        <v>642.42999999999995</v>
      </c>
    </row>
    <row r="100" spans="1:22" x14ac:dyDescent="0.2">
      <c r="D100" s="22" t="str">
        <f>"Объем: "&amp;Source!I119&amp;"=1+"&amp;"8+"&amp;"1+"&amp;"2"</f>
        <v>Объем: 12=1+8+1+2</v>
      </c>
    </row>
    <row r="101" spans="1:22" ht="14.25" x14ac:dyDescent="0.2">
      <c r="A101" s="18"/>
      <c r="B101" s="18"/>
      <c r="C101" s="18"/>
      <c r="D101" s="18" t="s">
        <v>527</v>
      </c>
      <c r="E101" s="19"/>
      <c r="F101" s="9"/>
      <c r="G101" s="21">
        <f>Source!AO119</f>
        <v>208</v>
      </c>
      <c r="H101" s="20" t="str">
        <f>Source!DG119</f>
        <v/>
      </c>
      <c r="I101" s="9">
        <f>Source!AV119</f>
        <v>1</v>
      </c>
      <c r="J101" s="9">
        <f>IF(Source!BA119&lt;&gt; 0, Source!BA119, 1)</f>
        <v>1</v>
      </c>
      <c r="K101" s="21">
        <f>Source!S119</f>
        <v>2496</v>
      </c>
      <c r="L101" s="21"/>
    </row>
    <row r="102" spans="1:22" ht="14.25" x14ac:dyDescent="0.2">
      <c r="A102" s="18"/>
      <c r="B102" s="18"/>
      <c r="C102" s="18"/>
      <c r="D102" s="18" t="s">
        <v>533</v>
      </c>
      <c r="E102" s="19"/>
      <c r="F102" s="9"/>
      <c r="G102" s="21">
        <f>Source!AM119</f>
        <v>78.180000000000007</v>
      </c>
      <c r="H102" s="20" t="str">
        <f>Source!DE119</f>
        <v/>
      </c>
      <c r="I102" s="9">
        <f>Source!AV119</f>
        <v>1</v>
      </c>
      <c r="J102" s="9">
        <f>IF(Source!BB119&lt;&gt; 0, Source!BB119, 1)</f>
        <v>1</v>
      </c>
      <c r="K102" s="21">
        <f>Source!Q119</f>
        <v>938.16</v>
      </c>
      <c r="L102" s="21"/>
    </row>
    <row r="103" spans="1:22" ht="14.25" x14ac:dyDescent="0.2">
      <c r="A103" s="18"/>
      <c r="B103" s="18"/>
      <c r="C103" s="18"/>
      <c r="D103" s="18" t="s">
        <v>534</v>
      </c>
      <c r="E103" s="19"/>
      <c r="F103" s="9"/>
      <c r="G103" s="21">
        <f>Source!AN119</f>
        <v>49.57</v>
      </c>
      <c r="H103" s="20" t="str">
        <f>Source!DF119</f>
        <v/>
      </c>
      <c r="I103" s="9">
        <f>Source!AV119</f>
        <v>1</v>
      </c>
      <c r="J103" s="9">
        <f>IF(Source!BS119&lt;&gt; 0, Source!BS119, 1)</f>
        <v>1</v>
      </c>
      <c r="K103" s="26">
        <f>Source!R119</f>
        <v>594.84</v>
      </c>
      <c r="L103" s="21"/>
    </row>
    <row r="104" spans="1:22" ht="14.25" x14ac:dyDescent="0.2">
      <c r="A104" s="18"/>
      <c r="B104" s="18"/>
      <c r="C104" s="18"/>
      <c r="D104" s="18" t="s">
        <v>528</v>
      </c>
      <c r="E104" s="19" t="s">
        <v>529</v>
      </c>
      <c r="F104" s="9">
        <f>Source!AT119</f>
        <v>70</v>
      </c>
      <c r="G104" s="21"/>
      <c r="H104" s="20"/>
      <c r="I104" s="9"/>
      <c r="J104" s="9"/>
      <c r="K104" s="21">
        <f>SUM(R99:R103)</f>
        <v>1747.2</v>
      </c>
      <c r="L104" s="21"/>
    </row>
    <row r="105" spans="1:22" ht="14.25" x14ac:dyDescent="0.2">
      <c r="A105" s="18"/>
      <c r="B105" s="18"/>
      <c r="C105" s="18"/>
      <c r="D105" s="18" t="s">
        <v>530</v>
      </c>
      <c r="E105" s="19" t="s">
        <v>529</v>
      </c>
      <c r="F105" s="9">
        <f>Source!AU119</f>
        <v>10</v>
      </c>
      <c r="G105" s="21"/>
      <c r="H105" s="20"/>
      <c r="I105" s="9"/>
      <c r="J105" s="9"/>
      <c r="K105" s="21">
        <f>SUM(T99:T104)</f>
        <v>249.6</v>
      </c>
      <c r="L105" s="21"/>
    </row>
    <row r="106" spans="1:22" ht="14.25" x14ac:dyDescent="0.2">
      <c r="A106" s="18"/>
      <c r="B106" s="18"/>
      <c r="C106" s="18"/>
      <c r="D106" s="18" t="s">
        <v>536</v>
      </c>
      <c r="E106" s="19" t="s">
        <v>529</v>
      </c>
      <c r="F106" s="9">
        <f>108</f>
        <v>108</v>
      </c>
      <c r="G106" s="21"/>
      <c r="H106" s="20"/>
      <c r="I106" s="9"/>
      <c r="J106" s="9"/>
      <c r="K106" s="21">
        <f>SUM(V99:V105)</f>
        <v>642.42999999999995</v>
      </c>
      <c r="L106" s="21"/>
    </row>
    <row r="107" spans="1:22" ht="14.25" x14ac:dyDescent="0.2">
      <c r="A107" s="18"/>
      <c r="B107" s="18"/>
      <c r="C107" s="18"/>
      <c r="D107" s="18" t="s">
        <v>531</v>
      </c>
      <c r="E107" s="19" t="s">
        <v>532</v>
      </c>
      <c r="F107" s="9">
        <f>Source!AQ119</f>
        <v>0.37</v>
      </c>
      <c r="G107" s="21"/>
      <c r="H107" s="20" t="str">
        <f>Source!DI119</f>
        <v/>
      </c>
      <c r="I107" s="9">
        <f>Source!AV119</f>
        <v>1</v>
      </c>
      <c r="J107" s="9"/>
      <c r="K107" s="21"/>
      <c r="L107" s="21">
        <f>Source!U119</f>
        <v>4.4399999999999995</v>
      </c>
    </row>
    <row r="108" spans="1:22" ht="15" x14ac:dyDescent="0.25">
      <c r="A108" s="24"/>
      <c r="B108" s="24"/>
      <c r="C108" s="24"/>
      <c r="D108" s="24"/>
      <c r="E108" s="24"/>
      <c r="F108" s="24"/>
      <c r="G108" s="24"/>
      <c r="H108" s="24"/>
      <c r="I108" s="24"/>
      <c r="J108" s="44">
        <f>K101+K102+K104+K105+K106</f>
        <v>6073.39</v>
      </c>
      <c r="K108" s="44"/>
      <c r="L108" s="25">
        <f>IF(Source!I119&lt;&gt;0, ROUND(J108/Source!I119, 2), 0)</f>
        <v>506.12</v>
      </c>
      <c r="P108" s="23">
        <f>J108</f>
        <v>6073.39</v>
      </c>
    </row>
    <row r="109" spans="1:22" ht="28.5" x14ac:dyDescent="0.2">
      <c r="A109" s="18">
        <v>7</v>
      </c>
      <c r="B109" s="18">
        <v>7</v>
      </c>
      <c r="C109" s="18" t="str">
        <f>Source!F120</f>
        <v>1.16-3201-1-1/1</v>
      </c>
      <c r="D109" s="18" t="str">
        <f>Source!G120</f>
        <v>Регулировка смывного бачка</v>
      </c>
      <c r="E109" s="19" t="str">
        <f>Source!H120</f>
        <v>100 приборов</v>
      </c>
      <c r="F109" s="9">
        <f>Source!I120</f>
        <v>0.11</v>
      </c>
      <c r="G109" s="21"/>
      <c r="H109" s="20"/>
      <c r="I109" s="9"/>
      <c r="J109" s="9"/>
      <c r="K109" s="21"/>
      <c r="L109" s="21"/>
      <c r="Q109">
        <f>ROUND((Source!BZ120/100)*ROUND((Source!AF120*Source!AV120)*Source!I120, 2), 2)</f>
        <v>1224</v>
      </c>
      <c r="R109">
        <f>Source!X120</f>
        <v>1224</v>
      </c>
      <c r="S109">
        <f>ROUND((Source!CA120/100)*ROUND((Source!AF120*Source!AV120)*Source!I120, 2), 2)</f>
        <v>174.86</v>
      </c>
      <c r="T109">
        <f>Source!Y120</f>
        <v>174.86</v>
      </c>
      <c r="U109">
        <f>ROUND((175/100)*ROUND((Source!AE120*Source!AV120)*Source!I120, 2), 2)</f>
        <v>0</v>
      </c>
      <c r="V109">
        <f>ROUND((108/100)*ROUND(Source!CS120*Source!I120, 2), 2)</f>
        <v>0</v>
      </c>
    </row>
    <row r="110" spans="1:22" x14ac:dyDescent="0.2">
      <c r="D110" s="22" t="str">
        <f>"Объем: "&amp;Source!I120&amp;"=11/"&amp;"100"</f>
        <v>Объем: 0,11=11/100</v>
      </c>
    </row>
    <row r="111" spans="1:22" ht="14.25" x14ac:dyDescent="0.2">
      <c r="A111" s="18"/>
      <c r="B111" s="18"/>
      <c r="C111" s="18"/>
      <c r="D111" s="18" t="s">
        <v>527</v>
      </c>
      <c r="E111" s="19"/>
      <c r="F111" s="9"/>
      <c r="G111" s="21">
        <f>Source!AO120</f>
        <v>15896.11</v>
      </c>
      <c r="H111" s="20" t="str">
        <f>Source!DG120</f>
        <v/>
      </c>
      <c r="I111" s="9">
        <f>Source!AV120</f>
        <v>1</v>
      </c>
      <c r="J111" s="9">
        <f>IF(Source!BA120&lt;&gt; 0, Source!BA120, 1)</f>
        <v>1</v>
      </c>
      <c r="K111" s="21">
        <f>Source!S120</f>
        <v>1748.57</v>
      </c>
      <c r="L111" s="21"/>
    </row>
    <row r="112" spans="1:22" ht="14.25" x14ac:dyDescent="0.2">
      <c r="A112" s="18"/>
      <c r="B112" s="18"/>
      <c r="C112" s="18"/>
      <c r="D112" s="18" t="s">
        <v>528</v>
      </c>
      <c r="E112" s="19" t="s">
        <v>529</v>
      </c>
      <c r="F112" s="9">
        <f>Source!AT120</f>
        <v>70</v>
      </c>
      <c r="G112" s="21"/>
      <c r="H112" s="20"/>
      <c r="I112" s="9"/>
      <c r="J112" s="9"/>
      <c r="K112" s="21">
        <f>SUM(R109:R111)</f>
        <v>1224</v>
      </c>
      <c r="L112" s="21"/>
    </row>
    <row r="113" spans="1:22" ht="14.25" x14ac:dyDescent="0.2">
      <c r="A113" s="18"/>
      <c r="B113" s="18"/>
      <c r="C113" s="18"/>
      <c r="D113" s="18" t="s">
        <v>530</v>
      </c>
      <c r="E113" s="19" t="s">
        <v>529</v>
      </c>
      <c r="F113" s="9">
        <f>Source!AU120</f>
        <v>10</v>
      </c>
      <c r="G113" s="21"/>
      <c r="H113" s="20"/>
      <c r="I113" s="9"/>
      <c r="J113" s="9"/>
      <c r="K113" s="21">
        <f>SUM(T109:T112)</f>
        <v>174.86</v>
      </c>
      <c r="L113" s="21"/>
    </row>
    <row r="114" spans="1:22" ht="14.25" x14ac:dyDescent="0.2">
      <c r="A114" s="18"/>
      <c r="B114" s="18"/>
      <c r="C114" s="18"/>
      <c r="D114" s="18" t="s">
        <v>531</v>
      </c>
      <c r="E114" s="19" t="s">
        <v>532</v>
      </c>
      <c r="F114" s="9">
        <f>Source!AQ120</f>
        <v>26.7</v>
      </c>
      <c r="G114" s="21"/>
      <c r="H114" s="20" t="str">
        <f>Source!DI120</f>
        <v/>
      </c>
      <c r="I114" s="9">
        <f>Source!AV120</f>
        <v>1</v>
      </c>
      <c r="J114" s="9"/>
      <c r="K114" s="21"/>
      <c r="L114" s="21">
        <f>Source!U120</f>
        <v>2.9369999999999998</v>
      </c>
    </row>
    <row r="115" spans="1:22" ht="15" x14ac:dyDescent="0.25">
      <c r="A115" s="24"/>
      <c r="B115" s="24"/>
      <c r="C115" s="24"/>
      <c r="D115" s="24"/>
      <c r="E115" s="24"/>
      <c r="F115" s="24"/>
      <c r="G115" s="24"/>
      <c r="H115" s="24"/>
      <c r="I115" s="24"/>
      <c r="J115" s="44">
        <f>K111+K112+K113</f>
        <v>3147.43</v>
      </c>
      <c r="K115" s="44"/>
      <c r="L115" s="25">
        <f>IF(Source!I120&lt;&gt;0, ROUND(J115/Source!I120, 2), 0)</f>
        <v>28613</v>
      </c>
      <c r="P115" s="23">
        <f>J115</f>
        <v>3147.43</v>
      </c>
    </row>
    <row r="116" spans="1:22" ht="14.25" x14ac:dyDescent="0.2">
      <c r="A116" s="18">
        <v>8</v>
      </c>
      <c r="B116" s="18">
        <v>8</v>
      </c>
      <c r="C116" s="18" t="str">
        <f>Source!F121</f>
        <v>1.16-2203-1-1/1</v>
      </c>
      <c r="D116" s="18" t="str">
        <f>Source!G121</f>
        <v>Прочистка сифонов</v>
      </c>
      <c r="E116" s="19" t="str">
        <f>Source!H121</f>
        <v>100 шт.</v>
      </c>
      <c r="F116" s="9">
        <f>Source!I121</f>
        <v>0.12</v>
      </c>
      <c r="G116" s="21"/>
      <c r="H116" s="20"/>
      <c r="I116" s="9"/>
      <c r="J116" s="9"/>
      <c r="K116" s="21"/>
      <c r="L116" s="21"/>
      <c r="Q116">
        <f>ROUND((Source!BZ121/100)*ROUND((Source!AF121*Source!AV121)*Source!I121, 2), 2)</f>
        <v>4771.8500000000004</v>
      </c>
      <c r="R116">
        <f>Source!X121</f>
        <v>4771.8500000000004</v>
      </c>
      <c r="S116">
        <f>ROUND((Source!CA121/100)*ROUND((Source!AF121*Source!AV121)*Source!I121, 2), 2)</f>
        <v>681.69</v>
      </c>
      <c r="T116">
        <f>Source!Y121</f>
        <v>681.69</v>
      </c>
      <c r="U116">
        <f>ROUND((175/100)*ROUND((Source!AE121*Source!AV121)*Source!I121, 2), 2)</f>
        <v>0</v>
      </c>
      <c r="V116">
        <f>ROUND((108/100)*ROUND(Source!CS121*Source!I121, 2), 2)</f>
        <v>0</v>
      </c>
    </row>
    <row r="117" spans="1:22" x14ac:dyDescent="0.2">
      <c r="D117" s="22" t="str">
        <f>"Объем: "&amp;Source!I121&amp;"=(10+"&amp;"1+"&amp;"1)/"&amp;"100"</f>
        <v>Объем: 0,12=(10+1+1)/100</v>
      </c>
    </row>
    <row r="118" spans="1:22" ht="14.25" x14ac:dyDescent="0.2">
      <c r="A118" s="18"/>
      <c r="B118" s="18"/>
      <c r="C118" s="18"/>
      <c r="D118" s="18" t="s">
        <v>527</v>
      </c>
      <c r="E118" s="19"/>
      <c r="F118" s="9"/>
      <c r="G118" s="21">
        <f>Source!AO121</f>
        <v>14201.94</v>
      </c>
      <c r="H118" s="20" t="str">
        <f>Source!DG121</f>
        <v>)*4</v>
      </c>
      <c r="I118" s="9">
        <f>Source!AV121</f>
        <v>1</v>
      </c>
      <c r="J118" s="9">
        <f>IF(Source!BA121&lt;&gt; 0, Source!BA121, 1)</f>
        <v>1</v>
      </c>
      <c r="K118" s="21">
        <f>Source!S121</f>
        <v>6816.93</v>
      </c>
      <c r="L118" s="21"/>
    </row>
    <row r="119" spans="1:22" ht="14.25" x14ac:dyDescent="0.2">
      <c r="A119" s="18"/>
      <c r="B119" s="18"/>
      <c r="C119" s="18"/>
      <c r="D119" s="18" t="s">
        <v>535</v>
      </c>
      <c r="E119" s="19"/>
      <c r="F119" s="9"/>
      <c r="G119" s="21">
        <f>Source!AL121</f>
        <v>243.57</v>
      </c>
      <c r="H119" s="20" t="str">
        <f>Source!DD121</f>
        <v>)*4</v>
      </c>
      <c r="I119" s="9">
        <f>Source!AW121</f>
        <v>1</v>
      </c>
      <c r="J119" s="9">
        <f>IF(Source!BC121&lt;&gt; 0, Source!BC121, 1)</f>
        <v>1</v>
      </c>
      <c r="K119" s="21">
        <f>Source!P121</f>
        <v>116.91</v>
      </c>
      <c r="L119" s="21"/>
    </row>
    <row r="120" spans="1:22" ht="14.25" x14ac:dyDescent="0.2">
      <c r="A120" s="18"/>
      <c r="B120" s="18"/>
      <c r="C120" s="18"/>
      <c r="D120" s="18" t="s">
        <v>528</v>
      </c>
      <c r="E120" s="19" t="s">
        <v>529</v>
      </c>
      <c r="F120" s="9">
        <f>Source!AT121</f>
        <v>70</v>
      </c>
      <c r="G120" s="21"/>
      <c r="H120" s="20"/>
      <c r="I120" s="9"/>
      <c r="J120" s="9"/>
      <c r="K120" s="21">
        <f>SUM(R116:R119)</f>
        <v>4771.8500000000004</v>
      </c>
      <c r="L120" s="21"/>
    </row>
    <row r="121" spans="1:22" ht="14.25" x14ac:dyDescent="0.2">
      <c r="A121" s="18"/>
      <c r="B121" s="18"/>
      <c r="C121" s="18"/>
      <c r="D121" s="18" t="s">
        <v>530</v>
      </c>
      <c r="E121" s="19" t="s">
        <v>529</v>
      </c>
      <c r="F121" s="9">
        <f>Source!AU121</f>
        <v>10</v>
      </c>
      <c r="G121" s="21"/>
      <c r="H121" s="20"/>
      <c r="I121" s="9"/>
      <c r="J121" s="9"/>
      <c r="K121" s="21">
        <f>SUM(T116:T120)</f>
        <v>681.69</v>
      </c>
      <c r="L121" s="21"/>
    </row>
    <row r="122" spans="1:22" ht="14.25" x14ac:dyDescent="0.2">
      <c r="A122" s="18"/>
      <c r="B122" s="18"/>
      <c r="C122" s="18"/>
      <c r="D122" s="18" t="s">
        <v>531</v>
      </c>
      <c r="E122" s="19" t="s">
        <v>532</v>
      </c>
      <c r="F122" s="9">
        <f>Source!AQ121</f>
        <v>28.02</v>
      </c>
      <c r="G122" s="21"/>
      <c r="H122" s="20" t="str">
        <f>Source!DI121</f>
        <v>)*4</v>
      </c>
      <c r="I122" s="9">
        <f>Source!AV121</f>
        <v>1</v>
      </c>
      <c r="J122" s="9"/>
      <c r="K122" s="21"/>
      <c r="L122" s="21">
        <f>Source!U121</f>
        <v>13.449599999999998</v>
      </c>
    </row>
    <row r="123" spans="1:22" ht="15" x14ac:dyDescent="0.25">
      <c r="A123" s="24"/>
      <c r="B123" s="24"/>
      <c r="C123" s="24"/>
      <c r="D123" s="24"/>
      <c r="E123" s="24"/>
      <c r="F123" s="24"/>
      <c r="G123" s="24"/>
      <c r="H123" s="24"/>
      <c r="I123" s="24"/>
      <c r="J123" s="44">
        <f>K118+K119+K120+K121</f>
        <v>12387.380000000001</v>
      </c>
      <c r="K123" s="44"/>
      <c r="L123" s="25">
        <f>IF(Source!I121&lt;&gt;0, ROUND(J123/Source!I121, 2), 0)</f>
        <v>103228.17</v>
      </c>
      <c r="P123" s="23">
        <f>J123</f>
        <v>12387.380000000001</v>
      </c>
    </row>
    <row r="125" spans="1:22" ht="15" x14ac:dyDescent="0.25">
      <c r="A125" s="43" t="str">
        <f>CONCATENATE("Итого по подразделу: ",IF(Source!G124&lt;&gt;"Новый подраздел", Source!G124, ""))</f>
        <v>Итого по подразделу: 1.2 Сантехприборы и оборудование</v>
      </c>
      <c r="B125" s="43"/>
      <c r="C125" s="43"/>
      <c r="D125" s="43"/>
      <c r="E125" s="43"/>
      <c r="F125" s="43"/>
      <c r="G125" s="43"/>
      <c r="H125" s="43"/>
      <c r="I125" s="43"/>
      <c r="J125" s="41">
        <f>SUM(P76:P124)</f>
        <v>46559.929999999993</v>
      </c>
      <c r="K125" s="42"/>
      <c r="L125" s="27"/>
    </row>
    <row r="126" spans="1:22" hidden="1" x14ac:dyDescent="0.2"/>
    <row r="127" spans="1:22" hidden="1" x14ac:dyDescent="0.2"/>
    <row r="128" spans="1:22" ht="16.5" hidden="1" x14ac:dyDescent="0.25">
      <c r="A128" s="45" t="str">
        <f>CONCATENATE("Подраздел: ",IF(Source!G154&lt;&gt;"Новый подраздел", Source!G154, ""))</f>
        <v>Подраздел: 1.4 Внутренний водосток (ливневая канализация) К2</v>
      </c>
      <c r="B128" s="45"/>
      <c r="C128" s="45"/>
      <c r="D128" s="45"/>
      <c r="E128" s="45"/>
      <c r="F128" s="45"/>
      <c r="G128" s="45"/>
      <c r="H128" s="45"/>
      <c r="I128" s="45"/>
      <c r="J128" s="45"/>
      <c r="K128" s="45"/>
      <c r="L128" s="45"/>
    </row>
    <row r="129" spans="1:12" hidden="1" x14ac:dyDescent="0.2"/>
    <row r="130" spans="1:12" ht="15" hidden="1" x14ac:dyDescent="0.25">
      <c r="A130" s="43" t="str">
        <f>CONCATENATE("Итого по подразделу: ",IF(Source!G161&lt;&gt;"Новый подраздел", Source!G161, ""))</f>
        <v>Итого по подразделу: 1.4 Внутренний водосток (ливневая канализация) К2</v>
      </c>
      <c r="B130" s="43"/>
      <c r="C130" s="43"/>
      <c r="D130" s="43"/>
      <c r="E130" s="43"/>
      <c r="F130" s="43"/>
      <c r="G130" s="43"/>
      <c r="H130" s="43"/>
      <c r="I130" s="43"/>
      <c r="J130" s="41">
        <f>SUM(P128:P129)</f>
        <v>0</v>
      </c>
      <c r="K130" s="42"/>
      <c r="L130" s="27"/>
    </row>
    <row r="131" spans="1:12" hidden="1" x14ac:dyDescent="0.2"/>
    <row r="132" spans="1:12" hidden="1" x14ac:dyDescent="0.2"/>
    <row r="133" spans="1:12" ht="16.5" hidden="1" x14ac:dyDescent="0.25">
      <c r="A133" s="45" t="str">
        <f>CONCATENATE("Подраздел: ",IF(Source!G191&lt;&gt;"Новый подраздел", Source!G191, ""))</f>
        <v>Подраздел: 1.5 Дождеприемники</v>
      </c>
      <c r="B133" s="45"/>
      <c r="C133" s="45"/>
      <c r="D133" s="45"/>
      <c r="E133" s="45"/>
      <c r="F133" s="45"/>
      <c r="G133" s="45"/>
      <c r="H133" s="45"/>
      <c r="I133" s="45"/>
      <c r="J133" s="45"/>
      <c r="K133" s="45"/>
      <c r="L133" s="45"/>
    </row>
    <row r="134" spans="1:12" hidden="1" x14ac:dyDescent="0.2"/>
    <row r="135" spans="1:12" ht="15" hidden="1" x14ac:dyDescent="0.25">
      <c r="A135" s="43" t="str">
        <f>CONCATENATE("Итого по подразделу: ",IF(Source!G197&lt;&gt;"Новый подраздел", Source!G197, ""))</f>
        <v>Итого по подразделу: 1.5 Дождеприемники</v>
      </c>
      <c r="B135" s="43"/>
      <c r="C135" s="43"/>
      <c r="D135" s="43"/>
      <c r="E135" s="43"/>
      <c r="F135" s="43"/>
      <c r="G135" s="43"/>
      <c r="H135" s="43"/>
      <c r="I135" s="43"/>
      <c r="J135" s="41">
        <f>SUM(P133:P134)</f>
        <v>0</v>
      </c>
      <c r="K135" s="42"/>
      <c r="L135" s="27"/>
    </row>
    <row r="136" spans="1:12" hidden="1" x14ac:dyDescent="0.2"/>
    <row r="137" spans="1:12" hidden="1" x14ac:dyDescent="0.2"/>
    <row r="138" spans="1:12" ht="16.5" hidden="1" x14ac:dyDescent="0.25">
      <c r="A138" s="45" t="str">
        <f>CONCATENATE("Подраздел: ",IF(Source!G227&lt;&gt;"Новый подраздел", Source!G227, ""))</f>
        <v>Подраздел: 1.6 Система кольцевого дренажа</v>
      </c>
      <c r="B138" s="45"/>
      <c r="C138" s="45"/>
      <c r="D138" s="45"/>
      <c r="E138" s="45"/>
      <c r="F138" s="45"/>
      <c r="G138" s="45"/>
      <c r="H138" s="45"/>
      <c r="I138" s="45"/>
      <c r="J138" s="45"/>
      <c r="K138" s="45"/>
      <c r="L138" s="45"/>
    </row>
    <row r="139" spans="1:12" hidden="1" x14ac:dyDescent="0.2"/>
    <row r="140" spans="1:12" ht="15" hidden="1" x14ac:dyDescent="0.25">
      <c r="A140" s="43" t="str">
        <f>CONCATENATE("Итого по подразделу: ",IF(Source!G233&lt;&gt;"Новый подраздел", Source!G233, ""))</f>
        <v>Итого по подразделу: 1.6 Система кольцевого дренажа</v>
      </c>
      <c r="B140" s="43"/>
      <c r="C140" s="43"/>
      <c r="D140" s="43"/>
      <c r="E140" s="43"/>
      <c r="F140" s="43"/>
      <c r="G140" s="43"/>
      <c r="H140" s="43"/>
      <c r="I140" s="43"/>
      <c r="J140" s="41">
        <f>SUM(P138:P139)</f>
        <v>0</v>
      </c>
      <c r="K140" s="42"/>
      <c r="L140" s="27"/>
    </row>
    <row r="141" spans="1:12" hidden="1" x14ac:dyDescent="0.2"/>
    <row r="142" spans="1:12" hidden="1" x14ac:dyDescent="0.2"/>
    <row r="143" spans="1:12" ht="16.5" hidden="1" x14ac:dyDescent="0.25">
      <c r="A143" s="45" t="str">
        <f>CONCATENATE("Подраздел: ",IF(Source!G263&lt;&gt;"Новый подраздел", Source!G263, ""))</f>
        <v>Подраздел: 1.7 К2</v>
      </c>
      <c r="B143" s="45"/>
      <c r="C143" s="45"/>
      <c r="D143" s="45"/>
      <c r="E143" s="45"/>
      <c r="F143" s="45"/>
      <c r="G143" s="45"/>
      <c r="H143" s="45"/>
      <c r="I143" s="45"/>
      <c r="J143" s="45"/>
      <c r="K143" s="45"/>
      <c r="L143" s="45"/>
    </row>
    <row r="144" spans="1:12" hidden="1" x14ac:dyDescent="0.2"/>
    <row r="145" spans="1:22" ht="15" hidden="1" x14ac:dyDescent="0.25">
      <c r="A145" s="43" t="str">
        <f>CONCATENATE("Итого по подразделу: ",IF(Source!G271&lt;&gt;"Новый подраздел", Source!G271, ""))</f>
        <v>Итого по подразделу: 1.7 К2</v>
      </c>
      <c r="B145" s="43"/>
      <c r="C145" s="43"/>
      <c r="D145" s="43"/>
      <c r="E145" s="43"/>
      <c r="F145" s="43"/>
      <c r="G145" s="43"/>
      <c r="H145" s="43"/>
      <c r="I145" s="43"/>
      <c r="J145" s="41">
        <f>SUM(P143:P144)</f>
        <v>0</v>
      </c>
      <c r="K145" s="42"/>
      <c r="L145" s="27"/>
    </row>
    <row r="146" spans="1:22" hidden="1" x14ac:dyDescent="0.2"/>
    <row r="148" spans="1:22" ht="15" x14ac:dyDescent="0.25">
      <c r="A148" s="43" t="str">
        <f>CONCATENATE("Итого по разделу: ",IF(Source!G301&lt;&gt;"Новый раздел", Source!G301, ""))</f>
        <v>Итого по разделу: 1 Водоснабжение и водоотведение</v>
      </c>
      <c r="B148" s="43"/>
      <c r="C148" s="43"/>
      <c r="D148" s="43"/>
      <c r="E148" s="43"/>
      <c r="F148" s="43"/>
      <c r="G148" s="43"/>
      <c r="H148" s="43"/>
      <c r="I148" s="43"/>
      <c r="J148" s="41">
        <f>SUM(P40:P147)</f>
        <v>57880.95</v>
      </c>
      <c r="K148" s="42"/>
      <c r="L148" s="27"/>
    </row>
    <row r="151" spans="1:22" ht="16.5" x14ac:dyDescent="0.25">
      <c r="A151" s="45" t="str">
        <f>CONCATENATE("Раздел: ",IF(Source!G331&lt;&gt;"Новый раздел", Source!G331, ""))</f>
        <v>Раздел: 2 Внутренние сети отопления</v>
      </c>
      <c r="B151" s="45"/>
      <c r="C151" s="45"/>
      <c r="D151" s="45"/>
      <c r="E151" s="45"/>
      <c r="F151" s="45"/>
      <c r="G151" s="45"/>
      <c r="H151" s="45"/>
      <c r="I151" s="45"/>
      <c r="J151" s="45"/>
      <c r="K151" s="45"/>
      <c r="L151" s="45"/>
    </row>
    <row r="153" spans="1:22" ht="16.5" x14ac:dyDescent="0.25">
      <c r="A153" s="45" t="str">
        <f>CONCATENATE("Подраздел: ",IF(Source!G335&lt;&gt;"Новый подраздел", Source!G335, ""))</f>
        <v>Подраздел: 2.1 Отопление</v>
      </c>
      <c r="B153" s="45"/>
      <c r="C153" s="45"/>
      <c r="D153" s="45"/>
      <c r="E153" s="45"/>
      <c r="F153" s="45"/>
      <c r="G153" s="45"/>
      <c r="H153" s="45"/>
      <c r="I153" s="45"/>
      <c r="J153" s="45"/>
      <c r="K153" s="45"/>
      <c r="L153" s="45"/>
    </row>
    <row r="154" spans="1:22" ht="57" x14ac:dyDescent="0.2">
      <c r="A154" s="18">
        <v>9</v>
      </c>
      <c r="B154" s="18">
        <v>9</v>
      </c>
      <c r="C154" s="18" t="str">
        <f>Source!F339</f>
        <v>1.21-2303-50-1/1</v>
      </c>
      <c r="D154" s="18" t="str">
        <f>Source!G339</f>
        <v>Техническое обслуживание  конвектора электрического настенного крепления, с механическим термостатом, мощность до 2,0 кВт</v>
      </c>
      <c r="E154" s="19" t="str">
        <f>Source!H339</f>
        <v>шт.</v>
      </c>
      <c r="F154" s="9">
        <f>Source!I339</f>
        <v>26</v>
      </c>
      <c r="G154" s="21"/>
      <c r="H154" s="20"/>
      <c r="I154" s="9"/>
      <c r="J154" s="9"/>
      <c r="K154" s="21"/>
      <c r="L154" s="21"/>
      <c r="Q154">
        <f>ROUND((Source!BZ339/100)*ROUND((Source!AF339*Source!AV339)*Source!I339, 2), 2)</f>
        <v>1573.39</v>
      </c>
      <c r="R154">
        <f>Source!X339</f>
        <v>1573.39</v>
      </c>
      <c r="S154">
        <f>ROUND((Source!CA339/100)*ROUND((Source!AF339*Source!AV339)*Source!I339, 2), 2)</f>
        <v>224.77</v>
      </c>
      <c r="T154">
        <f>Source!Y339</f>
        <v>224.77</v>
      </c>
      <c r="U154">
        <f>ROUND((175/100)*ROUND((Source!AE339*Source!AV339)*Source!I339, 2), 2)</f>
        <v>0</v>
      </c>
      <c r="V154">
        <f>ROUND((108/100)*ROUND(Source!CS339*Source!I339, 2), 2)</f>
        <v>0</v>
      </c>
    </row>
    <row r="155" spans="1:22" x14ac:dyDescent="0.2">
      <c r="D155" s="22" t="str">
        <f>"Объем: "&amp;Source!I339&amp;"=5+"&amp;"17+"&amp;"4"</f>
        <v>Объем: 26=5+17+4</v>
      </c>
    </row>
    <row r="156" spans="1:22" ht="14.25" x14ac:dyDescent="0.2">
      <c r="A156" s="18"/>
      <c r="B156" s="18"/>
      <c r="C156" s="18"/>
      <c r="D156" s="18" t="s">
        <v>527</v>
      </c>
      <c r="E156" s="19"/>
      <c r="F156" s="9"/>
      <c r="G156" s="21">
        <f>Source!AO339</f>
        <v>86.45</v>
      </c>
      <c r="H156" s="20" t="str">
        <f>Source!DG339</f>
        <v/>
      </c>
      <c r="I156" s="9">
        <f>Source!AV339</f>
        <v>1</v>
      </c>
      <c r="J156" s="9">
        <f>IF(Source!BA339&lt;&gt; 0, Source!BA339, 1)</f>
        <v>1</v>
      </c>
      <c r="K156" s="21">
        <f>Source!S339</f>
        <v>2247.6999999999998</v>
      </c>
      <c r="L156" s="21"/>
    </row>
    <row r="157" spans="1:22" ht="14.25" x14ac:dyDescent="0.2">
      <c r="A157" s="18"/>
      <c r="B157" s="18"/>
      <c r="C157" s="18"/>
      <c r="D157" s="18" t="s">
        <v>533</v>
      </c>
      <c r="E157" s="19"/>
      <c r="F157" s="9"/>
      <c r="G157" s="21">
        <f>Source!AM339</f>
        <v>0.23</v>
      </c>
      <c r="H157" s="20" t="str">
        <f>Source!DE339</f>
        <v/>
      </c>
      <c r="I157" s="9">
        <f>Source!AV339</f>
        <v>1</v>
      </c>
      <c r="J157" s="9">
        <f>IF(Source!BB339&lt;&gt; 0, Source!BB339, 1)</f>
        <v>1</v>
      </c>
      <c r="K157" s="21">
        <f>Source!Q339</f>
        <v>5.98</v>
      </c>
      <c r="L157" s="21"/>
    </row>
    <row r="158" spans="1:22" ht="14.25" x14ac:dyDescent="0.2">
      <c r="A158" s="18"/>
      <c r="B158" s="18"/>
      <c r="C158" s="18"/>
      <c r="D158" s="18" t="s">
        <v>535</v>
      </c>
      <c r="E158" s="19"/>
      <c r="F158" s="9"/>
      <c r="G158" s="21">
        <f>Source!AL339</f>
        <v>2.2000000000000002</v>
      </c>
      <c r="H158" s="20" t="str">
        <f>Source!DD339</f>
        <v/>
      </c>
      <c r="I158" s="9">
        <f>Source!AW339</f>
        <v>1</v>
      </c>
      <c r="J158" s="9">
        <f>IF(Source!BC339&lt;&gt; 0, Source!BC339, 1)</f>
        <v>1</v>
      </c>
      <c r="K158" s="21">
        <f>Source!P339</f>
        <v>57.2</v>
      </c>
      <c r="L158" s="21"/>
    </row>
    <row r="159" spans="1:22" ht="14.25" x14ac:dyDescent="0.2">
      <c r="A159" s="18"/>
      <c r="B159" s="18"/>
      <c r="C159" s="18"/>
      <c r="D159" s="18" t="s">
        <v>528</v>
      </c>
      <c r="E159" s="19" t="s">
        <v>529</v>
      </c>
      <c r="F159" s="9">
        <f>Source!AT339</f>
        <v>70</v>
      </c>
      <c r="G159" s="21"/>
      <c r="H159" s="20"/>
      <c r="I159" s="9"/>
      <c r="J159" s="9"/>
      <c r="K159" s="21">
        <f>SUM(R154:R158)</f>
        <v>1573.39</v>
      </c>
      <c r="L159" s="21"/>
    </row>
    <row r="160" spans="1:22" ht="14.25" x14ac:dyDescent="0.2">
      <c r="A160" s="18"/>
      <c r="B160" s="18"/>
      <c r="C160" s="18"/>
      <c r="D160" s="18" t="s">
        <v>530</v>
      </c>
      <c r="E160" s="19" t="s">
        <v>529</v>
      </c>
      <c r="F160" s="9">
        <f>Source!AU339</f>
        <v>10</v>
      </c>
      <c r="G160" s="21"/>
      <c r="H160" s="20"/>
      <c r="I160" s="9"/>
      <c r="J160" s="9"/>
      <c r="K160" s="21">
        <f>SUM(T154:T159)</f>
        <v>224.77</v>
      </c>
      <c r="L160" s="21"/>
    </row>
    <row r="161" spans="1:22" ht="14.25" x14ac:dyDescent="0.2">
      <c r="A161" s="18"/>
      <c r="B161" s="18"/>
      <c r="C161" s="18"/>
      <c r="D161" s="18" t="s">
        <v>531</v>
      </c>
      <c r="E161" s="19" t="s">
        <v>532</v>
      </c>
      <c r="F161" s="9">
        <f>Source!AQ339</f>
        <v>0.14000000000000001</v>
      </c>
      <c r="G161" s="21"/>
      <c r="H161" s="20" t="str">
        <f>Source!DI339</f>
        <v/>
      </c>
      <c r="I161" s="9">
        <f>Source!AV339</f>
        <v>1</v>
      </c>
      <c r="J161" s="9"/>
      <c r="K161" s="21"/>
      <c r="L161" s="21">
        <f>Source!U339</f>
        <v>3.6400000000000006</v>
      </c>
    </row>
    <row r="162" spans="1:22" ht="15" x14ac:dyDescent="0.25">
      <c r="A162" s="24"/>
      <c r="B162" s="24"/>
      <c r="C162" s="24"/>
      <c r="D162" s="24"/>
      <c r="E162" s="24"/>
      <c r="F162" s="24"/>
      <c r="G162" s="24"/>
      <c r="H162" s="24"/>
      <c r="I162" s="24"/>
      <c r="J162" s="44">
        <f>K156+K157+K158+K159+K160</f>
        <v>4109.04</v>
      </c>
      <c r="K162" s="44"/>
      <c r="L162" s="25">
        <f>IF(Source!I339&lt;&gt;0, ROUND(J162/Source!I339, 2), 0)</f>
        <v>158.04</v>
      </c>
      <c r="P162" s="23">
        <f>J162</f>
        <v>4109.04</v>
      </c>
    </row>
    <row r="164" spans="1:22" ht="15" x14ac:dyDescent="0.25">
      <c r="A164" s="43" t="str">
        <f>CONCATENATE("Итого по подразделу: ",IF(Source!G342&lt;&gt;"Новый подраздел", Source!G342, ""))</f>
        <v>Итого по подразделу: 2.1 Отопление</v>
      </c>
      <c r="B164" s="43"/>
      <c r="C164" s="43"/>
      <c r="D164" s="43"/>
      <c r="E164" s="43"/>
      <c r="F164" s="43"/>
      <c r="G164" s="43"/>
      <c r="H164" s="43"/>
      <c r="I164" s="43"/>
      <c r="J164" s="41">
        <f>SUM(P153:P163)</f>
        <v>4109.04</v>
      </c>
      <c r="K164" s="42"/>
      <c r="L164" s="27"/>
    </row>
    <row r="167" spans="1:22" ht="15" x14ac:dyDescent="0.25">
      <c r="A167" s="43" t="str">
        <f>CONCATENATE("Итого по разделу: ",IF(Source!G372&lt;&gt;"Новый раздел", Source!G372, ""))</f>
        <v>Итого по разделу: 2 Внутренние сети отопления</v>
      </c>
      <c r="B167" s="43"/>
      <c r="C167" s="43"/>
      <c r="D167" s="43"/>
      <c r="E167" s="43"/>
      <c r="F167" s="43"/>
      <c r="G167" s="43"/>
      <c r="H167" s="43"/>
      <c r="I167" s="43"/>
      <c r="J167" s="41">
        <f>SUM(P151:P166)</f>
        <v>4109.04</v>
      </c>
      <c r="K167" s="42"/>
      <c r="L167" s="27"/>
    </row>
    <row r="170" spans="1:22" ht="16.5" x14ac:dyDescent="0.25">
      <c r="A170" s="45" t="str">
        <f>CONCATENATE("Раздел: ",IF(Source!G402&lt;&gt;"Новый раздел", Source!G402, ""))</f>
        <v>Раздел: 3 Вентиляция и кондиционирование</v>
      </c>
      <c r="B170" s="45"/>
      <c r="C170" s="45"/>
      <c r="D170" s="45"/>
      <c r="E170" s="45"/>
      <c r="F170" s="45"/>
      <c r="G170" s="45"/>
      <c r="H170" s="45"/>
      <c r="I170" s="45"/>
      <c r="J170" s="45"/>
      <c r="K170" s="45"/>
      <c r="L170" s="45"/>
    </row>
    <row r="172" spans="1:22" ht="16.5" x14ac:dyDescent="0.25">
      <c r="A172" s="45" t="str">
        <f>CONCATENATE("Подраздел: ",IF(Source!G406&lt;&gt;"Новый подраздел", Source!G406, ""))</f>
        <v>Подраздел: 3.1  Вентиляция</v>
      </c>
      <c r="B172" s="45"/>
      <c r="C172" s="45"/>
      <c r="D172" s="45"/>
      <c r="E172" s="45"/>
      <c r="F172" s="45"/>
      <c r="G172" s="45"/>
      <c r="H172" s="45"/>
      <c r="I172" s="45"/>
      <c r="J172" s="45"/>
      <c r="K172" s="45"/>
      <c r="L172" s="45"/>
    </row>
    <row r="173" spans="1:22" ht="42.75" x14ac:dyDescent="0.2">
      <c r="A173" s="18">
        <v>10</v>
      </c>
      <c r="B173" s="18">
        <v>10</v>
      </c>
      <c r="C173" s="18" t="str">
        <f>Source!F413</f>
        <v>1.18-2403-20-3/1</v>
      </c>
      <c r="D173" s="18" t="str">
        <f>Source!G413</f>
        <v>Техническое обслуживание вытяжных установок производительностью до 5000 м3/ч - ежеквартальное</v>
      </c>
      <c r="E173" s="19" t="str">
        <f>Source!H413</f>
        <v>установка</v>
      </c>
      <c r="F173" s="9">
        <f>Source!I413</f>
        <v>5</v>
      </c>
      <c r="G173" s="21"/>
      <c r="H173" s="20"/>
      <c r="I173" s="9"/>
      <c r="J173" s="9"/>
      <c r="K173" s="21"/>
      <c r="L173" s="21"/>
      <c r="Q173">
        <f>ROUND((Source!BZ413/100)*ROUND((Source!AF413*Source!AV413)*Source!I413, 2), 2)</f>
        <v>11055.17</v>
      </c>
      <c r="R173">
        <f>Source!X413</f>
        <v>11055.17</v>
      </c>
      <c r="S173">
        <f>ROUND((Source!CA413/100)*ROUND((Source!AF413*Source!AV413)*Source!I413, 2), 2)</f>
        <v>1579.31</v>
      </c>
      <c r="T173">
        <f>Source!Y413</f>
        <v>1579.31</v>
      </c>
      <c r="U173">
        <f>ROUND((175/100)*ROUND((Source!AE413*Source!AV413)*Source!I413, 2), 2)</f>
        <v>0</v>
      </c>
      <c r="V173">
        <f>ROUND((108/100)*ROUND(Source!CS413*Source!I413, 2), 2)</f>
        <v>0</v>
      </c>
    </row>
    <row r="174" spans="1:22" ht="14.25" x14ac:dyDescent="0.2">
      <c r="A174" s="18"/>
      <c r="B174" s="18"/>
      <c r="C174" s="18"/>
      <c r="D174" s="18" t="s">
        <v>527</v>
      </c>
      <c r="E174" s="19"/>
      <c r="F174" s="9"/>
      <c r="G174" s="21">
        <f>Source!AO413</f>
        <v>1579.31</v>
      </c>
      <c r="H174" s="20" t="str">
        <f>Source!DG413</f>
        <v>)*2</v>
      </c>
      <c r="I174" s="9">
        <f>Source!AV413</f>
        <v>1</v>
      </c>
      <c r="J174" s="9">
        <f>IF(Source!BA413&lt;&gt; 0, Source!BA413, 1)</f>
        <v>1</v>
      </c>
      <c r="K174" s="21">
        <f>Source!S413</f>
        <v>15793.1</v>
      </c>
      <c r="L174" s="21"/>
    </row>
    <row r="175" spans="1:22" ht="14.25" x14ac:dyDescent="0.2">
      <c r="A175" s="18"/>
      <c r="B175" s="18"/>
      <c r="C175" s="18"/>
      <c r="D175" s="18" t="s">
        <v>535</v>
      </c>
      <c r="E175" s="19"/>
      <c r="F175" s="9"/>
      <c r="G175" s="21">
        <f>Source!AL413</f>
        <v>0.03</v>
      </c>
      <c r="H175" s="20" t="str">
        <f>Source!DD413</f>
        <v>)*2</v>
      </c>
      <c r="I175" s="9">
        <f>Source!AW413</f>
        <v>1</v>
      </c>
      <c r="J175" s="9">
        <f>IF(Source!BC413&lt;&gt; 0, Source!BC413, 1)</f>
        <v>1</v>
      </c>
      <c r="K175" s="21">
        <f>Source!P413</f>
        <v>0.3</v>
      </c>
      <c r="L175" s="21"/>
    </row>
    <row r="176" spans="1:22" ht="14.25" x14ac:dyDescent="0.2">
      <c r="A176" s="18"/>
      <c r="B176" s="18"/>
      <c r="C176" s="18"/>
      <c r="D176" s="18" t="s">
        <v>528</v>
      </c>
      <c r="E176" s="19" t="s">
        <v>529</v>
      </c>
      <c r="F176" s="9">
        <f>Source!AT413</f>
        <v>70</v>
      </c>
      <c r="G176" s="21"/>
      <c r="H176" s="20"/>
      <c r="I176" s="9"/>
      <c r="J176" s="9"/>
      <c r="K176" s="21">
        <f>SUM(R173:R175)</f>
        <v>11055.17</v>
      </c>
      <c r="L176" s="21"/>
    </row>
    <row r="177" spans="1:22" ht="14.25" x14ac:dyDescent="0.2">
      <c r="A177" s="18"/>
      <c r="B177" s="18"/>
      <c r="C177" s="18"/>
      <c r="D177" s="18" t="s">
        <v>530</v>
      </c>
      <c r="E177" s="19" t="s">
        <v>529</v>
      </c>
      <c r="F177" s="9">
        <f>Source!AU413</f>
        <v>10</v>
      </c>
      <c r="G177" s="21"/>
      <c r="H177" s="20"/>
      <c r="I177" s="9"/>
      <c r="J177" s="9"/>
      <c r="K177" s="21">
        <f>SUM(T173:T176)</f>
        <v>1579.31</v>
      </c>
      <c r="L177" s="21"/>
    </row>
    <row r="178" spans="1:22" ht="14.25" x14ac:dyDescent="0.2">
      <c r="A178" s="18"/>
      <c r="B178" s="18"/>
      <c r="C178" s="18"/>
      <c r="D178" s="18" t="s">
        <v>531</v>
      </c>
      <c r="E178" s="19" t="s">
        <v>532</v>
      </c>
      <c r="F178" s="9">
        <f>Source!AQ413</f>
        <v>2.38</v>
      </c>
      <c r="G178" s="21"/>
      <c r="H178" s="20" t="str">
        <f>Source!DI413</f>
        <v>)*2</v>
      </c>
      <c r="I178" s="9">
        <f>Source!AV413</f>
        <v>1</v>
      </c>
      <c r="J178" s="9"/>
      <c r="K178" s="21"/>
      <c r="L178" s="21">
        <f>Source!U413</f>
        <v>23.799999999999997</v>
      </c>
    </row>
    <row r="179" spans="1:22" ht="15" x14ac:dyDescent="0.25">
      <c r="A179" s="24"/>
      <c r="B179" s="24"/>
      <c r="C179" s="24"/>
      <c r="D179" s="24"/>
      <c r="E179" s="24"/>
      <c r="F179" s="24"/>
      <c r="G179" s="24"/>
      <c r="H179" s="24"/>
      <c r="I179" s="24"/>
      <c r="J179" s="44">
        <f>K174+K175+K176+K177</f>
        <v>28427.88</v>
      </c>
      <c r="K179" s="44"/>
      <c r="L179" s="25">
        <f>IF(Source!I413&lt;&gt;0, ROUND(J179/Source!I413, 2), 0)</f>
        <v>5685.58</v>
      </c>
      <c r="P179" s="23">
        <f>J179</f>
        <v>28427.88</v>
      </c>
    </row>
    <row r="180" spans="1:22" ht="42.75" x14ac:dyDescent="0.2">
      <c r="A180" s="18">
        <v>11</v>
      </c>
      <c r="B180" s="18">
        <v>11</v>
      </c>
      <c r="C180" s="18" t="str">
        <f>Source!F416</f>
        <v>1.18-2403-20-3/1</v>
      </c>
      <c r="D180" s="18" t="str">
        <f>Source!G416</f>
        <v>Техническое обслуживание вытяжных установок производительностью до 5000 м3/ч - ежеквартальное</v>
      </c>
      <c r="E180" s="19" t="str">
        <f>Source!H416</f>
        <v>установка</v>
      </c>
      <c r="F180" s="9">
        <f>Source!I416</f>
        <v>2</v>
      </c>
      <c r="G180" s="21"/>
      <c r="H180" s="20"/>
      <c r="I180" s="9"/>
      <c r="J180" s="9"/>
      <c r="K180" s="21"/>
      <c r="L180" s="21"/>
      <c r="Q180">
        <f>ROUND((Source!BZ416/100)*ROUND((Source!AF416*Source!AV416)*Source!I416, 2), 2)</f>
        <v>4422.07</v>
      </c>
      <c r="R180">
        <f>Source!X416</f>
        <v>4422.07</v>
      </c>
      <c r="S180">
        <f>ROUND((Source!CA416/100)*ROUND((Source!AF416*Source!AV416)*Source!I416, 2), 2)</f>
        <v>631.72</v>
      </c>
      <c r="T180">
        <f>Source!Y416</f>
        <v>631.72</v>
      </c>
      <c r="U180">
        <f>ROUND((175/100)*ROUND((Source!AE416*Source!AV416)*Source!I416, 2), 2)</f>
        <v>0</v>
      </c>
      <c r="V180">
        <f>ROUND((108/100)*ROUND(Source!CS416*Source!I416, 2), 2)</f>
        <v>0</v>
      </c>
    </row>
    <row r="181" spans="1:22" ht="14.25" x14ac:dyDescent="0.2">
      <c r="A181" s="18"/>
      <c r="B181" s="18"/>
      <c r="C181" s="18"/>
      <c r="D181" s="18" t="s">
        <v>527</v>
      </c>
      <c r="E181" s="19"/>
      <c r="F181" s="9"/>
      <c r="G181" s="21">
        <f>Source!AO416</f>
        <v>1579.31</v>
      </c>
      <c r="H181" s="20" t="str">
        <f>Source!DG416</f>
        <v>)*2</v>
      </c>
      <c r="I181" s="9">
        <f>Source!AV416</f>
        <v>1</v>
      </c>
      <c r="J181" s="9">
        <f>IF(Source!BA416&lt;&gt; 0, Source!BA416, 1)</f>
        <v>1</v>
      </c>
      <c r="K181" s="21">
        <f>Source!S416</f>
        <v>6317.24</v>
      </c>
      <c r="L181" s="21"/>
    </row>
    <row r="182" spans="1:22" ht="14.25" x14ac:dyDescent="0.2">
      <c r="A182" s="18"/>
      <c r="B182" s="18"/>
      <c r="C182" s="18"/>
      <c r="D182" s="18" t="s">
        <v>535</v>
      </c>
      <c r="E182" s="19"/>
      <c r="F182" s="9"/>
      <c r="G182" s="21">
        <f>Source!AL416</f>
        <v>0.03</v>
      </c>
      <c r="H182" s="20" t="str">
        <f>Source!DD416</f>
        <v>)*2</v>
      </c>
      <c r="I182" s="9">
        <f>Source!AW416</f>
        <v>1</v>
      </c>
      <c r="J182" s="9">
        <f>IF(Source!BC416&lt;&gt; 0, Source!BC416, 1)</f>
        <v>1</v>
      </c>
      <c r="K182" s="21">
        <f>Source!P416</f>
        <v>0.12</v>
      </c>
      <c r="L182" s="21"/>
    </row>
    <row r="183" spans="1:22" ht="14.25" x14ac:dyDescent="0.2">
      <c r="A183" s="18"/>
      <c r="B183" s="18"/>
      <c r="C183" s="18"/>
      <c r="D183" s="18" t="s">
        <v>528</v>
      </c>
      <c r="E183" s="19" t="s">
        <v>529</v>
      </c>
      <c r="F183" s="9">
        <f>Source!AT416</f>
        <v>70</v>
      </c>
      <c r="G183" s="21"/>
      <c r="H183" s="20"/>
      <c r="I183" s="9"/>
      <c r="J183" s="9"/>
      <c r="K183" s="21">
        <f>SUM(R180:R182)</f>
        <v>4422.07</v>
      </c>
      <c r="L183" s="21"/>
    </row>
    <row r="184" spans="1:22" ht="14.25" x14ac:dyDescent="0.2">
      <c r="A184" s="18"/>
      <c r="B184" s="18"/>
      <c r="C184" s="18"/>
      <c r="D184" s="18" t="s">
        <v>530</v>
      </c>
      <c r="E184" s="19" t="s">
        <v>529</v>
      </c>
      <c r="F184" s="9">
        <f>Source!AU416</f>
        <v>10</v>
      </c>
      <c r="G184" s="21"/>
      <c r="H184" s="20"/>
      <c r="I184" s="9"/>
      <c r="J184" s="9"/>
      <c r="K184" s="21">
        <f>SUM(T180:T183)</f>
        <v>631.72</v>
      </c>
      <c r="L184" s="21"/>
    </row>
    <row r="185" spans="1:22" ht="14.25" x14ac:dyDescent="0.2">
      <c r="A185" s="18"/>
      <c r="B185" s="18"/>
      <c r="C185" s="18"/>
      <c r="D185" s="18" t="s">
        <v>531</v>
      </c>
      <c r="E185" s="19" t="s">
        <v>532</v>
      </c>
      <c r="F185" s="9">
        <f>Source!AQ416</f>
        <v>2.38</v>
      </c>
      <c r="G185" s="21"/>
      <c r="H185" s="20" t="str">
        <f>Source!DI416</f>
        <v>)*2</v>
      </c>
      <c r="I185" s="9">
        <f>Source!AV416</f>
        <v>1</v>
      </c>
      <c r="J185" s="9"/>
      <c r="K185" s="21"/>
      <c r="L185" s="21">
        <f>Source!U416</f>
        <v>9.52</v>
      </c>
    </row>
    <row r="186" spans="1:22" ht="15" x14ac:dyDescent="0.25">
      <c r="A186" s="24"/>
      <c r="B186" s="24"/>
      <c r="C186" s="24"/>
      <c r="D186" s="24"/>
      <c r="E186" s="24"/>
      <c r="F186" s="24"/>
      <c r="G186" s="24"/>
      <c r="H186" s="24"/>
      <c r="I186" s="24"/>
      <c r="J186" s="44">
        <f>K181+K182+K183+K184</f>
        <v>11371.15</v>
      </c>
      <c r="K186" s="44"/>
      <c r="L186" s="25">
        <f>IF(Source!I416&lt;&gt;0, ROUND(J186/Source!I416, 2), 0)</f>
        <v>5685.58</v>
      </c>
      <c r="P186" s="23">
        <f>J186</f>
        <v>11371.15</v>
      </c>
    </row>
    <row r="187" spans="1:22" ht="57" x14ac:dyDescent="0.2">
      <c r="A187" s="18">
        <v>12</v>
      </c>
      <c r="B187" s="18">
        <v>12</v>
      </c>
      <c r="C187" s="18" t="str">
        <f>Source!F419</f>
        <v>1.23-2103-41-1/1</v>
      </c>
      <c r="D187" s="18" t="str">
        <f>Source!G419</f>
        <v>Техническое обслуживание регулирующего клапана / Заслонки с ручным управлением круглого сечения ( DN315)</v>
      </c>
      <c r="E187" s="19" t="str">
        <f>Source!H419</f>
        <v>шт.</v>
      </c>
      <c r="F187" s="9">
        <f>Source!I419</f>
        <v>16</v>
      </c>
      <c r="G187" s="21"/>
      <c r="H187" s="20"/>
      <c r="I187" s="9"/>
      <c r="J187" s="9"/>
      <c r="K187" s="21"/>
      <c r="L187" s="21"/>
      <c r="Q187">
        <f>ROUND((Source!BZ419/100)*ROUND((Source!AF419*Source!AV419)*Source!I419, 2), 2)</f>
        <v>2329.6</v>
      </c>
      <c r="R187">
        <f>Source!X419</f>
        <v>2329.6</v>
      </c>
      <c r="S187">
        <f>ROUND((Source!CA419/100)*ROUND((Source!AF419*Source!AV419)*Source!I419, 2), 2)</f>
        <v>332.8</v>
      </c>
      <c r="T187">
        <f>Source!Y419</f>
        <v>332.8</v>
      </c>
      <c r="U187">
        <f>ROUND((175/100)*ROUND((Source!AE419*Source!AV419)*Source!I419, 2), 2)</f>
        <v>1387.96</v>
      </c>
      <c r="V187">
        <f>ROUND((108/100)*ROUND(Source!CS419*Source!I419, 2), 2)</f>
        <v>856.57</v>
      </c>
    </row>
    <row r="188" spans="1:22" ht="14.25" x14ac:dyDescent="0.2">
      <c r="A188" s="18"/>
      <c r="B188" s="18"/>
      <c r="C188" s="18"/>
      <c r="D188" s="18" t="s">
        <v>527</v>
      </c>
      <c r="E188" s="19"/>
      <c r="F188" s="9"/>
      <c r="G188" s="21">
        <f>Source!AO419</f>
        <v>208</v>
      </c>
      <c r="H188" s="20" t="str">
        <f>Source!DG419</f>
        <v/>
      </c>
      <c r="I188" s="9">
        <f>Source!AV419</f>
        <v>1</v>
      </c>
      <c r="J188" s="9">
        <f>IF(Source!BA419&lt;&gt; 0, Source!BA419, 1)</f>
        <v>1</v>
      </c>
      <c r="K188" s="21">
        <f>Source!S419</f>
        <v>3328</v>
      </c>
      <c r="L188" s="21"/>
    </row>
    <row r="189" spans="1:22" ht="14.25" x14ac:dyDescent="0.2">
      <c r="A189" s="18"/>
      <c r="B189" s="18"/>
      <c r="C189" s="18"/>
      <c r="D189" s="18" t="s">
        <v>533</v>
      </c>
      <c r="E189" s="19"/>
      <c r="F189" s="9"/>
      <c r="G189" s="21">
        <f>Source!AM419</f>
        <v>78.180000000000007</v>
      </c>
      <c r="H189" s="20" t="str">
        <f>Source!DE419</f>
        <v/>
      </c>
      <c r="I189" s="9">
        <f>Source!AV419</f>
        <v>1</v>
      </c>
      <c r="J189" s="9">
        <f>IF(Source!BB419&lt;&gt; 0, Source!BB419, 1)</f>
        <v>1</v>
      </c>
      <c r="K189" s="21">
        <f>Source!Q419</f>
        <v>1250.8800000000001</v>
      </c>
      <c r="L189" s="21"/>
    </row>
    <row r="190" spans="1:22" ht="14.25" x14ac:dyDescent="0.2">
      <c r="A190" s="18"/>
      <c r="B190" s="18"/>
      <c r="C190" s="18"/>
      <c r="D190" s="18" t="s">
        <v>534</v>
      </c>
      <c r="E190" s="19"/>
      <c r="F190" s="9"/>
      <c r="G190" s="21">
        <f>Source!AN419</f>
        <v>49.57</v>
      </c>
      <c r="H190" s="20" t="str">
        <f>Source!DF419</f>
        <v/>
      </c>
      <c r="I190" s="9">
        <f>Source!AV419</f>
        <v>1</v>
      </c>
      <c r="J190" s="9">
        <f>IF(Source!BS419&lt;&gt; 0, Source!BS419, 1)</f>
        <v>1</v>
      </c>
      <c r="K190" s="26">
        <f>Source!R419</f>
        <v>793.12</v>
      </c>
      <c r="L190" s="21"/>
    </row>
    <row r="191" spans="1:22" ht="14.25" x14ac:dyDescent="0.2">
      <c r="A191" s="18"/>
      <c r="B191" s="18"/>
      <c r="C191" s="18"/>
      <c r="D191" s="18" t="s">
        <v>528</v>
      </c>
      <c r="E191" s="19" t="s">
        <v>529</v>
      </c>
      <c r="F191" s="9">
        <f>Source!AT419</f>
        <v>70</v>
      </c>
      <c r="G191" s="21"/>
      <c r="H191" s="20"/>
      <c r="I191" s="9"/>
      <c r="J191" s="9"/>
      <c r="K191" s="21">
        <f>SUM(R187:R190)</f>
        <v>2329.6</v>
      </c>
      <c r="L191" s="21"/>
    </row>
    <row r="192" spans="1:22" ht="14.25" x14ac:dyDescent="0.2">
      <c r="A192" s="18"/>
      <c r="B192" s="18"/>
      <c r="C192" s="18"/>
      <c r="D192" s="18" t="s">
        <v>530</v>
      </c>
      <c r="E192" s="19" t="s">
        <v>529</v>
      </c>
      <c r="F192" s="9">
        <f>Source!AU419</f>
        <v>10</v>
      </c>
      <c r="G192" s="21"/>
      <c r="H192" s="20"/>
      <c r="I192" s="9"/>
      <c r="J192" s="9"/>
      <c r="K192" s="21">
        <f>SUM(T187:T191)</f>
        <v>332.8</v>
      </c>
      <c r="L192" s="21"/>
    </row>
    <row r="193" spans="1:22" ht="14.25" x14ac:dyDescent="0.2">
      <c r="A193" s="18"/>
      <c r="B193" s="18"/>
      <c r="C193" s="18"/>
      <c r="D193" s="18" t="s">
        <v>536</v>
      </c>
      <c r="E193" s="19" t="s">
        <v>529</v>
      </c>
      <c r="F193" s="9">
        <f>108</f>
        <v>108</v>
      </c>
      <c r="G193" s="21"/>
      <c r="H193" s="20"/>
      <c r="I193" s="9"/>
      <c r="J193" s="9"/>
      <c r="K193" s="21">
        <f>SUM(V187:V192)</f>
        <v>856.57</v>
      </c>
      <c r="L193" s="21"/>
    </row>
    <row r="194" spans="1:22" ht="14.25" x14ac:dyDescent="0.2">
      <c r="A194" s="18"/>
      <c r="B194" s="18"/>
      <c r="C194" s="18"/>
      <c r="D194" s="18" t="s">
        <v>531</v>
      </c>
      <c r="E194" s="19" t="s">
        <v>532</v>
      </c>
      <c r="F194" s="9">
        <f>Source!AQ419</f>
        <v>0.37</v>
      </c>
      <c r="G194" s="21"/>
      <c r="H194" s="20" t="str">
        <f>Source!DI419</f>
        <v/>
      </c>
      <c r="I194" s="9">
        <f>Source!AV419</f>
        <v>1</v>
      </c>
      <c r="J194" s="9"/>
      <c r="K194" s="21"/>
      <c r="L194" s="21">
        <f>Source!U419</f>
        <v>5.92</v>
      </c>
    </row>
    <row r="195" spans="1:22" ht="15" x14ac:dyDescent="0.25">
      <c r="A195" s="24"/>
      <c r="B195" s="24"/>
      <c r="C195" s="24"/>
      <c r="D195" s="24"/>
      <c r="E195" s="24"/>
      <c r="F195" s="24"/>
      <c r="G195" s="24"/>
      <c r="H195" s="24"/>
      <c r="I195" s="24"/>
      <c r="J195" s="44">
        <f>K188+K189+K191+K192+K193</f>
        <v>8097.8499999999995</v>
      </c>
      <c r="K195" s="44"/>
      <c r="L195" s="25">
        <f>IF(Source!I419&lt;&gt;0, ROUND(J195/Source!I419, 2), 0)</f>
        <v>506.12</v>
      </c>
      <c r="P195" s="23">
        <f>J195</f>
        <v>8097.8499999999995</v>
      </c>
    </row>
    <row r="196" spans="1:22" ht="57" x14ac:dyDescent="0.2">
      <c r="A196" s="18">
        <v>13</v>
      </c>
      <c r="B196" s="18">
        <v>13</v>
      </c>
      <c r="C196" s="18" t="str">
        <f>Source!F421</f>
        <v>1.18-2203-3-6/1</v>
      </c>
      <c r="D196" s="18" t="str">
        <f>Source!G421</f>
        <v>Техническое обслуживание клапанов воздушных регулирующих с ручным приводом диаметром/периметром до 560/1600 мм</v>
      </c>
      <c r="E196" s="19" t="str">
        <f>Source!H421</f>
        <v>шт.</v>
      </c>
      <c r="F196" s="9">
        <f>Source!I421</f>
        <v>2</v>
      </c>
      <c r="G196" s="21"/>
      <c r="H196" s="20"/>
      <c r="I196" s="9"/>
      <c r="J196" s="9"/>
      <c r="K196" s="21"/>
      <c r="L196" s="21"/>
      <c r="Q196">
        <f>ROUND((Source!BZ421/100)*ROUND((Source!AF421*Source!AV421)*Source!I421, 2), 2)</f>
        <v>207.48</v>
      </c>
      <c r="R196">
        <f>Source!X421</f>
        <v>207.48</v>
      </c>
      <c r="S196">
        <f>ROUND((Source!CA421/100)*ROUND((Source!AF421*Source!AV421)*Source!I421, 2), 2)</f>
        <v>29.64</v>
      </c>
      <c r="T196">
        <f>Source!Y421</f>
        <v>29.64</v>
      </c>
      <c r="U196">
        <f>ROUND((175/100)*ROUND((Source!AE421*Source!AV421)*Source!I421, 2), 2)</f>
        <v>86.77</v>
      </c>
      <c r="V196">
        <f>ROUND((108/100)*ROUND(Source!CS421*Source!I421, 2), 2)</f>
        <v>53.55</v>
      </c>
    </row>
    <row r="197" spans="1:22" ht="14.25" x14ac:dyDescent="0.2">
      <c r="A197" s="18"/>
      <c r="B197" s="18"/>
      <c r="C197" s="18"/>
      <c r="D197" s="18" t="s">
        <v>527</v>
      </c>
      <c r="E197" s="19"/>
      <c r="F197" s="9"/>
      <c r="G197" s="21">
        <f>Source!AO421</f>
        <v>148.19999999999999</v>
      </c>
      <c r="H197" s="20" t="str">
        <f>Source!DG421</f>
        <v/>
      </c>
      <c r="I197" s="9">
        <f>Source!AV421</f>
        <v>1</v>
      </c>
      <c r="J197" s="9">
        <f>IF(Source!BA421&lt;&gt; 0, Source!BA421, 1)</f>
        <v>1</v>
      </c>
      <c r="K197" s="21">
        <f>Source!S421</f>
        <v>296.39999999999998</v>
      </c>
      <c r="L197" s="21"/>
    </row>
    <row r="198" spans="1:22" ht="14.25" x14ac:dyDescent="0.2">
      <c r="A198" s="18"/>
      <c r="B198" s="18"/>
      <c r="C198" s="18"/>
      <c r="D198" s="18" t="s">
        <v>533</v>
      </c>
      <c r="E198" s="19"/>
      <c r="F198" s="9"/>
      <c r="G198" s="21">
        <f>Source!AM421</f>
        <v>39.090000000000003</v>
      </c>
      <c r="H198" s="20" t="str">
        <f>Source!DE421</f>
        <v/>
      </c>
      <c r="I198" s="9">
        <f>Source!AV421</f>
        <v>1</v>
      </c>
      <c r="J198" s="9">
        <f>IF(Source!BB421&lt;&gt; 0, Source!BB421, 1)</f>
        <v>1</v>
      </c>
      <c r="K198" s="21">
        <f>Source!Q421</f>
        <v>78.180000000000007</v>
      </c>
      <c r="L198" s="21"/>
    </row>
    <row r="199" spans="1:22" ht="14.25" x14ac:dyDescent="0.2">
      <c r="A199" s="18"/>
      <c r="B199" s="18"/>
      <c r="C199" s="18"/>
      <c r="D199" s="18" t="s">
        <v>534</v>
      </c>
      <c r="E199" s="19"/>
      <c r="F199" s="9"/>
      <c r="G199" s="21">
        <f>Source!AN421</f>
        <v>24.79</v>
      </c>
      <c r="H199" s="20" t="str">
        <f>Source!DF421</f>
        <v/>
      </c>
      <c r="I199" s="9">
        <f>Source!AV421</f>
        <v>1</v>
      </c>
      <c r="J199" s="9">
        <f>IF(Source!BS421&lt;&gt; 0, Source!BS421, 1)</f>
        <v>1</v>
      </c>
      <c r="K199" s="26">
        <f>Source!R421</f>
        <v>49.58</v>
      </c>
      <c r="L199" s="21"/>
    </row>
    <row r="200" spans="1:22" ht="14.25" x14ac:dyDescent="0.2">
      <c r="A200" s="18"/>
      <c r="B200" s="18"/>
      <c r="C200" s="18"/>
      <c r="D200" s="18" t="s">
        <v>535</v>
      </c>
      <c r="E200" s="19"/>
      <c r="F200" s="9"/>
      <c r="G200" s="21">
        <f>Source!AL421</f>
        <v>0.47</v>
      </c>
      <c r="H200" s="20" t="str">
        <f>Source!DD421</f>
        <v/>
      </c>
      <c r="I200" s="9">
        <f>Source!AW421</f>
        <v>1</v>
      </c>
      <c r="J200" s="9">
        <f>IF(Source!BC421&lt;&gt; 0, Source!BC421, 1)</f>
        <v>1</v>
      </c>
      <c r="K200" s="21">
        <f>Source!P421</f>
        <v>0.94</v>
      </c>
      <c r="L200" s="21"/>
    </row>
    <row r="201" spans="1:22" ht="14.25" x14ac:dyDescent="0.2">
      <c r="A201" s="18"/>
      <c r="B201" s="18"/>
      <c r="C201" s="18"/>
      <c r="D201" s="18" t="s">
        <v>528</v>
      </c>
      <c r="E201" s="19" t="s">
        <v>529</v>
      </c>
      <c r="F201" s="9">
        <f>Source!AT421</f>
        <v>70</v>
      </c>
      <c r="G201" s="21"/>
      <c r="H201" s="20"/>
      <c r="I201" s="9"/>
      <c r="J201" s="9"/>
      <c r="K201" s="21">
        <f>SUM(R196:R200)</f>
        <v>207.48</v>
      </c>
      <c r="L201" s="21"/>
    </row>
    <row r="202" spans="1:22" ht="14.25" x14ac:dyDescent="0.2">
      <c r="A202" s="18"/>
      <c r="B202" s="18"/>
      <c r="C202" s="18"/>
      <c r="D202" s="18" t="s">
        <v>530</v>
      </c>
      <c r="E202" s="19" t="s">
        <v>529</v>
      </c>
      <c r="F202" s="9">
        <f>Source!AU421</f>
        <v>10</v>
      </c>
      <c r="G202" s="21"/>
      <c r="H202" s="20"/>
      <c r="I202" s="9"/>
      <c r="J202" s="9"/>
      <c r="K202" s="21">
        <f>SUM(T196:T201)</f>
        <v>29.64</v>
      </c>
      <c r="L202" s="21"/>
    </row>
    <row r="203" spans="1:22" ht="14.25" x14ac:dyDescent="0.2">
      <c r="A203" s="18"/>
      <c r="B203" s="18"/>
      <c r="C203" s="18"/>
      <c r="D203" s="18" t="s">
        <v>536</v>
      </c>
      <c r="E203" s="19" t="s">
        <v>529</v>
      </c>
      <c r="F203" s="9">
        <f>108</f>
        <v>108</v>
      </c>
      <c r="G203" s="21"/>
      <c r="H203" s="20"/>
      <c r="I203" s="9"/>
      <c r="J203" s="9"/>
      <c r="K203" s="21">
        <f>SUM(V196:V202)</f>
        <v>53.55</v>
      </c>
      <c r="L203" s="21"/>
    </row>
    <row r="204" spans="1:22" ht="14.25" x14ac:dyDescent="0.2">
      <c r="A204" s="18"/>
      <c r="B204" s="18"/>
      <c r="C204" s="18"/>
      <c r="D204" s="18" t="s">
        <v>531</v>
      </c>
      <c r="E204" s="19" t="s">
        <v>532</v>
      </c>
      <c r="F204" s="9">
        <f>Source!AQ421</f>
        <v>0.24</v>
      </c>
      <c r="G204" s="21"/>
      <c r="H204" s="20" t="str">
        <f>Source!DI421</f>
        <v/>
      </c>
      <c r="I204" s="9">
        <f>Source!AV421</f>
        <v>1</v>
      </c>
      <c r="J204" s="9"/>
      <c r="K204" s="21"/>
      <c r="L204" s="21">
        <f>Source!U421</f>
        <v>0.48</v>
      </c>
    </row>
    <row r="205" spans="1:22" ht="15" x14ac:dyDescent="0.25">
      <c r="A205" s="24"/>
      <c r="B205" s="24"/>
      <c r="C205" s="24"/>
      <c r="D205" s="24"/>
      <c r="E205" s="24"/>
      <c r="F205" s="24"/>
      <c r="G205" s="24"/>
      <c r="H205" s="24"/>
      <c r="I205" s="24"/>
      <c r="J205" s="44">
        <f>K197+K198+K200+K201+K202+K203</f>
        <v>666.18999999999994</v>
      </c>
      <c r="K205" s="44"/>
      <c r="L205" s="25">
        <f>IF(Source!I421&lt;&gt;0, ROUND(J205/Source!I421, 2), 0)</f>
        <v>333.1</v>
      </c>
      <c r="P205" s="23">
        <f>J205</f>
        <v>666.18999999999994</v>
      </c>
    </row>
    <row r="207" spans="1:22" ht="15" x14ac:dyDescent="0.25">
      <c r="A207" s="43" t="str">
        <f>CONCATENATE("Итого по подразделу: ",IF(Source!G424&lt;&gt;"Новый подраздел", Source!G424, ""))</f>
        <v>Итого по подразделу: 3.1  Вентиляция</v>
      </c>
      <c r="B207" s="43"/>
      <c r="C207" s="43"/>
      <c r="D207" s="43"/>
      <c r="E207" s="43"/>
      <c r="F207" s="43"/>
      <c r="G207" s="43"/>
      <c r="H207" s="43"/>
      <c r="I207" s="43"/>
      <c r="J207" s="41">
        <f>SUM(P172:P206)</f>
        <v>48563.07</v>
      </c>
      <c r="K207" s="42"/>
      <c r="L207" s="27"/>
    </row>
    <row r="210" spans="1:22" ht="15" x14ac:dyDescent="0.25">
      <c r="A210" s="43" t="str">
        <f>CONCATENATE("Итого по разделу: ",IF(Source!G454&lt;&gt;"Новый раздел", Source!G454, ""))</f>
        <v>Итого по разделу: 3 Вентиляция и кондиционирование</v>
      </c>
      <c r="B210" s="43"/>
      <c r="C210" s="43"/>
      <c r="D210" s="43"/>
      <c r="E210" s="43"/>
      <c r="F210" s="43"/>
      <c r="G210" s="43"/>
      <c r="H210" s="43"/>
      <c r="I210" s="43"/>
      <c r="J210" s="41">
        <f>SUM(P170:P209)</f>
        <v>48563.07</v>
      </c>
      <c r="K210" s="42"/>
      <c r="L210" s="27"/>
    </row>
    <row r="213" spans="1:22" ht="16.5" x14ac:dyDescent="0.25">
      <c r="A213" s="45" t="str">
        <f>CONCATENATE("Раздел: ",IF(Source!G484&lt;&gt;"Новый раздел", Source!G484, ""))</f>
        <v>Раздел: 4. Электроснабжение и электроосвещение</v>
      </c>
      <c r="B213" s="45"/>
      <c r="C213" s="45"/>
      <c r="D213" s="45"/>
      <c r="E213" s="45"/>
      <c r="F213" s="45"/>
      <c r="G213" s="45"/>
      <c r="H213" s="45"/>
      <c r="I213" s="45"/>
      <c r="J213" s="45"/>
      <c r="K213" s="45"/>
      <c r="L213" s="45"/>
    </row>
    <row r="215" spans="1:22" ht="16.5" x14ac:dyDescent="0.25">
      <c r="A215" s="45" t="str">
        <f>CONCATENATE("Подраздел: ",IF(Source!G488&lt;&gt;"Новый подраздел", Source!G488, ""))</f>
        <v>Подраздел: 4.1 Оборудование</v>
      </c>
      <c r="B215" s="45"/>
      <c r="C215" s="45"/>
      <c r="D215" s="45"/>
      <c r="E215" s="45"/>
      <c r="F215" s="45"/>
      <c r="G215" s="45"/>
      <c r="H215" s="45"/>
      <c r="I215" s="45"/>
      <c r="J215" s="45"/>
      <c r="K215" s="45"/>
      <c r="L215" s="45"/>
    </row>
    <row r="216" spans="1:22" ht="85.5" x14ac:dyDescent="0.2">
      <c r="A216" s="18">
        <v>14</v>
      </c>
      <c r="B216" s="18">
        <v>14</v>
      </c>
      <c r="C216" s="18" t="str">
        <f>Source!F496</f>
        <v>1.21-2203-37-1/1</v>
      </c>
      <c r="D216" s="18" t="str">
        <f>Source!G496</f>
        <v>Техническое обслуживание трехфазного многотарифного счетчика электроэнергии типа Меркурий 230 трансформаторного включения в распределительном устройстве - полугодовое</v>
      </c>
      <c r="E216" s="19" t="str">
        <f>Source!H496</f>
        <v>шт.</v>
      </c>
      <c r="F216" s="9">
        <f>Source!I496</f>
        <v>1</v>
      </c>
      <c r="G216" s="21"/>
      <c r="H216" s="20"/>
      <c r="I216" s="9"/>
      <c r="J216" s="9"/>
      <c r="K216" s="21"/>
      <c r="L216" s="21"/>
      <c r="Q216">
        <f>ROUND((Source!BZ496/100)*ROUND((Source!AF496*Source!AV496)*Source!I496, 2), 2)</f>
        <v>236.12</v>
      </c>
      <c r="R216">
        <f>Source!X496</f>
        <v>236.12</v>
      </c>
      <c r="S216">
        <f>ROUND((Source!CA496/100)*ROUND((Source!AF496*Source!AV496)*Source!I496, 2), 2)</f>
        <v>33.729999999999997</v>
      </c>
      <c r="T216">
        <f>Source!Y496</f>
        <v>33.729999999999997</v>
      </c>
      <c r="U216">
        <f>ROUND((175/100)*ROUND((Source!AE496*Source!AV496)*Source!I496, 2), 2)</f>
        <v>0</v>
      </c>
      <c r="V216">
        <f>ROUND((108/100)*ROUND(Source!CS496*Source!I496, 2), 2)</f>
        <v>0</v>
      </c>
    </row>
    <row r="217" spans="1:22" ht="14.25" x14ac:dyDescent="0.2">
      <c r="A217" s="18"/>
      <c r="B217" s="18"/>
      <c r="C217" s="18"/>
      <c r="D217" s="18" t="s">
        <v>527</v>
      </c>
      <c r="E217" s="19"/>
      <c r="F217" s="9"/>
      <c r="G217" s="21">
        <f>Source!AO496</f>
        <v>337.31</v>
      </c>
      <c r="H217" s="20" t="str">
        <f>Source!DG496</f>
        <v/>
      </c>
      <c r="I217" s="9">
        <f>Source!AV496</f>
        <v>1</v>
      </c>
      <c r="J217" s="9">
        <f>IF(Source!BA496&lt;&gt; 0, Source!BA496, 1)</f>
        <v>1</v>
      </c>
      <c r="K217" s="21">
        <f>Source!S496</f>
        <v>337.31</v>
      </c>
      <c r="L217" s="21"/>
    </row>
    <row r="218" spans="1:22" ht="14.25" x14ac:dyDescent="0.2">
      <c r="A218" s="18"/>
      <c r="B218" s="18"/>
      <c r="C218" s="18"/>
      <c r="D218" s="18" t="s">
        <v>535</v>
      </c>
      <c r="E218" s="19"/>
      <c r="F218" s="9"/>
      <c r="G218" s="21">
        <f>Source!AL496</f>
        <v>1.57</v>
      </c>
      <c r="H218" s="20" t="str">
        <f>Source!DD496</f>
        <v/>
      </c>
      <c r="I218" s="9">
        <f>Source!AW496</f>
        <v>1</v>
      </c>
      <c r="J218" s="9">
        <f>IF(Source!BC496&lt;&gt; 0, Source!BC496, 1)</f>
        <v>1</v>
      </c>
      <c r="K218" s="21">
        <f>Source!P496</f>
        <v>1.57</v>
      </c>
      <c r="L218" s="21"/>
    </row>
    <row r="219" spans="1:22" ht="14.25" x14ac:dyDescent="0.2">
      <c r="A219" s="18"/>
      <c r="B219" s="18"/>
      <c r="C219" s="18"/>
      <c r="D219" s="18" t="s">
        <v>528</v>
      </c>
      <c r="E219" s="19" t="s">
        <v>529</v>
      </c>
      <c r="F219" s="9">
        <f>Source!AT496</f>
        <v>70</v>
      </c>
      <c r="G219" s="21"/>
      <c r="H219" s="20"/>
      <c r="I219" s="9"/>
      <c r="J219" s="9"/>
      <c r="K219" s="21">
        <f>SUM(R216:R218)</f>
        <v>236.12</v>
      </c>
      <c r="L219" s="21"/>
    </row>
    <row r="220" spans="1:22" ht="14.25" x14ac:dyDescent="0.2">
      <c r="A220" s="18"/>
      <c r="B220" s="18"/>
      <c r="C220" s="18"/>
      <c r="D220" s="18" t="s">
        <v>530</v>
      </c>
      <c r="E220" s="19" t="s">
        <v>529</v>
      </c>
      <c r="F220" s="9">
        <f>Source!AU496</f>
        <v>10</v>
      </c>
      <c r="G220" s="21"/>
      <c r="H220" s="20"/>
      <c r="I220" s="9"/>
      <c r="J220" s="9"/>
      <c r="K220" s="21">
        <f>SUM(T216:T219)</f>
        <v>33.729999999999997</v>
      </c>
      <c r="L220" s="21"/>
    </row>
    <row r="221" spans="1:22" ht="14.25" x14ac:dyDescent="0.2">
      <c r="A221" s="18"/>
      <c r="B221" s="18"/>
      <c r="C221" s="18"/>
      <c r="D221" s="18" t="s">
        <v>531</v>
      </c>
      <c r="E221" s="19" t="s">
        <v>532</v>
      </c>
      <c r="F221" s="9">
        <f>Source!AQ496</f>
        <v>0.6</v>
      </c>
      <c r="G221" s="21"/>
      <c r="H221" s="20" t="str">
        <f>Source!DI496</f>
        <v/>
      </c>
      <c r="I221" s="9">
        <f>Source!AV496</f>
        <v>1</v>
      </c>
      <c r="J221" s="9"/>
      <c r="K221" s="21"/>
      <c r="L221" s="21">
        <f>Source!U496</f>
        <v>0.6</v>
      </c>
    </row>
    <row r="222" spans="1:22" ht="15" x14ac:dyDescent="0.25">
      <c r="A222" s="24"/>
      <c r="B222" s="24"/>
      <c r="C222" s="24"/>
      <c r="D222" s="24"/>
      <c r="E222" s="24"/>
      <c r="F222" s="24"/>
      <c r="G222" s="24"/>
      <c r="H222" s="24"/>
      <c r="I222" s="24"/>
      <c r="J222" s="44">
        <f>K217+K218+K219+K220</f>
        <v>608.73</v>
      </c>
      <c r="K222" s="44"/>
      <c r="L222" s="25">
        <f>IF(Source!I496&lt;&gt;0, ROUND(J222/Source!I496, 2), 0)</f>
        <v>608.73</v>
      </c>
      <c r="P222" s="23">
        <f>J222</f>
        <v>608.73</v>
      </c>
    </row>
    <row r="223" spans="1:22" ht="57" x14ac:dyDescent="0.2">
      <c r="A223" s="18">
        <v>15</v>
      </c>
      <c r="B223" s="18">
        <v>15</v>
      </c>
      <c r="C223" s="18" t="str">
        <f>Source!F497</f>
        <v>1.21-2303-3-1/1</v>
      </c>
      <c r="D223" s="18" t="str">
        <f>Source!G497</f>
        <v>Техническое обслуживание выключателей автоматических трехполюсных установочных, номинальный ток до 200 А,</v>
      </c>
      <c r="E223" s="19" t="str">
        <f>Source!H497</f>
        <v>шт.</v>
      </c>
      <c r="F223" s="9">
        <f>Source!I497</f>
        <v>11</v>
      </c>
      <c r="G223" s="21"/>
      <c r="H223" s="20"/>
      <c r="I223" s="9"/>
      <c r="J223" s="9"/>
      <c r="K223" s="21"/>
      <c r="L223" s="21"/>
      <c r="Q223">
        <f>ROUND((Source!BZ497/100)*ROUND((Source!AF497*Source!AV497)*Source!I497, 2), 2)</f>
        <v>7131.97</v>
      </c>
      <c r="R223">
        <f>Source!X497</f>
        <v>7131.97</v>
      </c>
      <c r="S223">
        <f>ROUND((Source!CA497/100)*ROUND((Source!AF497*Source!AV497)*Source!I497, 2), 2)</f>
        <v>1018.85</v>
      </c>
      <c r="T223">
        <f>Source!Y497</f>
        <v>1018.85</v>
      </c>
      <c r="U223">
        <f>ROUND((175/100)*ROUND((Source!AE497*Source!AV497)*Source!I497, 2), 2)</f>
        <v>0</v>
      </c>
      <c r="V223">
        <f>ROUND((108/100)*ROUND(Source!CS497*Source!I497, 2), 2)</f>
        <v>0</v>
      </c>
    </row>
    <row r="224" spans="1:22" x14ac:dyDescent="0.2">
      <c r="D224" s="22" t="str">
        <f>"Объем: "&amp;Source!I497&amp;"=1+"&amp;"3+"&amp;"2+"&amp;"5"</f>
        <v>Объем: 11=1+3+2+5</v>
      </c>
    </row>
    <row r="225" spans="1:22" ht="14.25" x14ac:dyDescent="0.2">
      <c r="A225" s="18"/>
      <c r="B225" s="18"/>
      <c r="C225" s="18"/>
      <c r="D225" s="18" t="s">
        <v>527</v>
      </c>
      <c r="E225" s="19"/>
      <c r="F225" s="9"/>
      <c r="G225" s="21">
        <f>Source!AO497</f>
        <v>926.23</v>
      </c>
      <c r="H225" s="20" t="str">
        <f>Source!DG497</f>
        <v/>
      </c>
      <c r="I225" s="9">
        <f>Source!AV497</f>
        <v>1</v>
      </c>
      <c r="J225" s="9">
        <f>IF(Source!BA497&lt;&gt; 0, Source!BA497, 1)</f>
        <v>1</v>
      </c>
      <c r="K225" s="21">
        <f>Source!S497</f>
        <v>10188.530000000001</v>
      </c>
      <c r="L225" s="21"/>
    </row>
    <row r="226" spans="1:22" ht="14.25" x14ac:dyDescent="0.2">
      <c r="A226" s="18"/>
      <c r="B226" s="18"/>
      <c r="C226" s="18"/>
      <c r="D226" s="18" t="s">
        <v>535</v>
      </c>
      <c r="E226" s="19"/>
      <c r="F226" s="9"/>
      <c r="G226" s="21">
        <f>Source!AL497</f>
        <v>12.39</v>
      </c>
      <c r="H226" s="20" t="str">
        <f>Source!DD497</f>
        <v/>
      </c>
      <c r="I226" s="9">
        <f>Source!AW497</f>
        <v>1</v>
      </c>
      <c r="J226" s="9">
        <f>IF(Source!BC497&lt;&gt; 0, Source!BC497, 1)</f>
        <v>1</v>
      </c>
      <c r="K226" s="21">
        <f>Source!P497</f>
        <v>136.29</v>
      </c>
      <c r="L226" s="21"/>
    </row>
    <row r="227" spans="1:22" ht="14.25" x14ac:dyDescent="0.2">
      <c r="A227" s="18"/>
      <c r="B227" s="18"/>
      <c r="C227" s="18"/>
      <c r="D227" s="18" t="s">
        <v>528</v>
      </c>
      <c r="E227" s="19" t="s">
        <v>529</v>
      </c>
      <c r="F227" s="9">
        <f>Source!AT497</f>
        <v>70</v>
      </c>
      <c r="G227" s="21"/>
      <c r="H227" s="20"/>
      <c r="I227" s="9"/>
      <c r="J227" s="9"/>
      <c r="K227" s="21">
        <f>SUM(R223:R226)</f>
        <v>7131.97</v>
      </c>
      <c r="L227" s="21"/>
    </row>
    <row r="228" spans="1:22" ht="14.25" x14ac:dyDescent="0.2">
      <c r="A228" s="18"/>
      <c r="B228" s="18"/>
      <c r="C228" s="18"/>
      <c r="D228" s="18" t="s">
        <v>530</v>
      </c>
      <c r="E228" s="19" t="s">
        <v>529</v>
      </c>
      <c r="F228" s="9">
        <f>Source!AU497</f>
        <v>10</v>
      </c>
      <c r="G228" s="21"/>
      <c r="H228" s="20"/>
      <c r="I228" s="9"/>
      <c r="J228" s="9"/>
      <c r="K228" s="21">
        <f>SUM(T223:T227)</f>
        <v>1018.85</v>
      </c>
      <c r="L228" s="21"/>
    </row>
    <row r="229" spans="1:22" ht="14.25" x14ac:dyDescent="0.2">
      <c r="A229" s="18"/>
      <c r="B229" s="18"/>
      <c r="C229" s="18"/>
      <c r="D229" s="18" t="s">
        <v>531</v>
      </c>
      <c r="E229" s="19" t="s">
        <v>532</v>
      </c>
      <c r="F229" s="9">
        <f>Source!AQ497</f>
        <v>1.5</v>
      </c>
      <c r="G229" s="21"/>
      <c r="H229" s="20" t="str">
        <f>Source!DI497</f>
        <v/>
      </c>
      <c r="I229" s="9">
        <f>Source!AV497</f>
        <v>1</v>
      </c>
      <c r="J229" s="9"/>
      <c r="K229" s="21"/>
      <c r="L229" s="21">
        <f>Source!U497</f>
        <v>16.5</v>
      </c>
    </row>
    <row r="230" spans="1:22" ht="15" x14ac:dyDescent="0.25">
      <c r="A230" s="24"/>
      <c r="B230" s="24"/>
      <c r="C230" s="24"/>
      <c r="D230" s="24"/>
      <c r="E230" s="24"/>
      <c r="F230" s="24"/>
      <c r="G230" s="24"/>
      <c r="H230" s="24"/>
      <c r="I230" s="24"/>
      <c r="J230" s="44">
        <f>K225+K226+K227+K228</f>
        <v>18475.64</v>
      </c>
      <c r="K230" s="44"/>
      <c r="L230" s="25">
        <f>IF(Source!I497&lt;&gt;0, ROUND(J230/Source!I497, 2), 0)</f>
        <v>1679.6</v>
      </c>
      <c r="P230" s="23">
        <f>J230</f>
        <v>18475.64</v>
      </c>
    </row>
    <row r="231" spans="1:22" ht="57" x14ac:dyDescent="0.2">
      <c r="A231" s="18">
        <v>16</v>
      </c>
      <c r="B231" s="18">
        <v>16</v>
      </c>
      <c r="C231" s="18" t="str">
        <f>Source!F501</f>
        <v>1.21-2203-19-1/1</v>
      </c>
      <c r="D231" s="18" t="str">
        <f>Source!G501</f>
        <v>Техническое обслуживание шкафа устройства автоматического включения резерва (АВР) с основным и резервным вводом</v>
      </c>
      <c r="E231" s="19" t="str">
        <f>Source!H501</f>
        <v>шт.</v>
      </c>
      <c r="F231" s="9">
        <f>Source!I501</f>
        <v>1</v>
      </c>
      <c r="G231" s="21"/>
      <c r="H231" s="20"/>
      <c r="I231" s="9"/>
      <c r="J231" s="9"/>
      <c r="K231" s="21"/>
      <c r="L231" s="21"/>
      <c r="Q231">
        <f>ROUND((Source!BZ501/100)*ROUND((Source!AF501*Source!AV501)*Source!I501, 2), 2)</f>
        <v>187.36</v>
      </c>
      <c r="R231">
        <f>Source!X501</f>
        <v>187.36</v>
      </c>
      <c r="S231">
        <f>ROUND((Source!CA501/100)*ROUND((Source!AF501*Source!AV501)*Source!I501, 2), 2)</f>
        <v>26.77</v>
      </c>
      <c r="T231">
        <f>Source!Y501</f>
        <v>26.77</v>
      </c>
      <c r="U231">
        <f>ROUND((175/100)*ROUND((Source!AE501*Source!AV501)*Source!I501, 2), 2)</f>
        <v>43.38</v>
      </c>
      <c r="V231">
        <f>ROUND((108/100)*ROUND(Source!CS501*Source!I501, 2), 2)</f>
        <v>26.77</v>
      </c>
    </row>
    <row r="232" spans="1:22" ht="14.25" x14ac:dyDescent="0.2">
      <c r="A232" s="18"/>
      <c r="B232" s="18"/>
      <c r="C232" s="18"/>
      <c r="D232" s="18" t="s">
        <v>527</v>
      </c>
      <c r="E232" s="19"/>
      <c r="F232" s="9"/>
      <c r="G232" s="21">
        <f>Source!AO501</f>
        <v>267.66000000000003</v>
      </c>
      <c r="H232" s="20" t="str">
        <f>Source!DG501</f>
        <v/>
      </c>
      <c r="I232" s="9">
        <f>Source!AV501</f>
        <v>1</v>
      </c>
      <c r="J232" s="9">
        <f>IF(Source!BA501&lt;&gt; 0, Source!BA501, 1)</f>
        <v>1</v>
      </c>
      <c r="K232" s="21">
        <f>Source!S501</f>
        <v>267.66000000000003</v>
      </c>
      <c r="L232" s="21"/>
    </row>
    <row r="233" spans="1:22" ht="14.25" x14ac:dyDescent="0.2">
      <c r="A233" s="18"/>
      <c r="B233" s="18"/>
      <c r="C233" s="18"/>
      <c r="D233" s="18" t="s">
        <v>533</v>
      </c>
      <c r="E233" s="19"/>
      <c r="F233" s="9"/>
      <c r="G233" s="21">
        <f>Source!AM501</f>
        <v>39.090000000000003</v>
      </c>
      <c r="H233" s="20" t="str">
        <f>Source!DE501</f>
        <v/>
      </c>
      <c r="I233" s="9">
        <f>Source!AV501</f>
        <v>1</v>
      </c>
      <c r="J233" s="9">
        <f>IF(Source!BB501&lt;&gt; 0, Source!BB501, 1)</f>
        <v>1</v>
      </c>
      <c r="K233" s="21">
        <f>Source!Q501</f>
        <v>39.090000000000003</v>
      </c>
      <c r="L233" s="21"/>
    </row>
    <row r="234" spans="1:22" ht="14.25" x14ac:dyDescent="0.2">
      <c r="A234" s="18"/>
      <c r="B234" s="18"/>
      <c r="C234" s="18"/>
      <c r="D234" s="18" t="s">
        <v>534</v>
      </c>
      <c r="E234" s="19"/>
      <c r="F234" s="9"/>
      <c r="G234" s="21">
        <f>Source!AN501</f>
        <v>24.79</v>
      </c>
      <c r="H234" s="20" t="str">
        <f>Source!DF501</f>
        <v/>
      </c>
      <c r="I234" s="9">
        <f>Source!AV501</f>
        <v>1</v>
      </c>
      <c r="J234" s="9">
        <f>IF(Source!BS501&lt;&gt; 0, Source!BS501, 1)</f>
        <v>1</v>
      </c>
      <c r="K234" s="26">
        <f>Source!R501</f>
        <v>24.79</v>
      </c>
      <c r="L234" s="21"/>
    </row>
    <row r="235" spans="1:22" ht="14.25" x14ac:dyDescent="0.2">
      <c r="A235" s="18"/>
      <c r="B235" s="18"/>
      <c r="C235" s="18"/>
      <c r="D235" s="18" t="s">
        <v>535</v>
      </c>
      <c r="E235" s="19"/>
      <c r="F235" s="9"/>
      <c r="G235" s="21">
        <f>Source!AL501</f>
        <v>0.09</v>
      </c>
      <c r="H235" s="20" t="str">
        <f>Source!DD501</f>
        <v/>
      </c>
      <c r="I235" s="9">
        <f>Source!AW501</f>
        <v>1</v>
      </c>
      <c r="J235" s="9">
        <f>IF(Source!BC501&lt;&gt; 0, Source!BC501, 1)</f>
        <v>1</v>
      </c>
      <c r="K235" s="21">
        <f>Source!P501</f>
        <v>0.09</v>
      </c>
      <c r="L235" s="21"/>
    </row>
    <row r="236" spans="1:22" ht="14.25" x14ac:dyDescent="0.2">
      <c r="A236" s="18"/>
      <c r="B236" s="18"/>
      <c r="C236" s="18"/>
      <c r="D236" s="18" t="s">
        <v>528</v>
      </c>
      <c r="E236" s="19" t="s">
        <v>529</v>
      </c>
      <c r="F236" s="9">
        <f>Source!AT501</f>
        <v>70</v>
      </c>
      <c r="G236" s="21"/>
      <c r="H236" s="20"/>
      <c r="I236" s="9"/>
      <c r="J236" s="9"/>
      <c r="K236" s="21">
        <f>SUM(R231:R235)</f>
        <v>187.36</v>
      </c>
      <c r="L236" s="21"/>
    </row>
    <row r="237" spans="1:22" ht="14.25" x14ac:dyDescent="0.2">
      <c r="A237" s="18"/>
      <c r="B237" s="18"/>
      <c r="C237" s="18"/>
      <c r="D237" s="18" t="s">
        <v>530</v>
      </c>
      <c r="E237" s="19" t="s">
        <v>529</v>
      </c>
      <c r="F237" s="9">
        <f>Source!AU501</f>
        <v>10</v>
      </c>
      <c r="G237" s="21"/>
      <c r="H237" s="20"/>
      <c r="I237" s="9"/>
      <c r="J237" s="9"/>
      <c r="K237" s="21">
        <f>SUM(T231:T236)</f>
        <v>26.77</v>
      </c>
      <c r="L237" s="21"/>
    </row>
    <row r="238" spans="1:22" ht="14.25" x14ac:dyDescent="0.2">
      <c r="A238" s="18"/>
      <c r="B238" s="18"/>
      <c r="C238" s="18"/>
      <c r="D238" s="18" t="s">
        <v>536</v>
      </c>
      <c r="E238" s="19" t="s">
        <v>529</v>
      </c>
      <c r="F238" s="9">
        <f>108</f>
        <v>108</v>
      </c>
      <c r="G238" s="21"/>
      <c r="H238" s="20"/>
      <c r="I238" s="9"/>
      <c r="J238" s="9"/>
      <c r="K238" s="21">
        <f>SUM(V231:V237)</f>
        <v>26.77</v>
      </c>
      <c r="L238" s="21"/>
    </row>
    <row r="239" spans="1:22" ht="14.25" x14ac:dyDescent="0.2">
      <c r="A239" s="18"/>
      <c r="B239" s="18"/>
      <c r="C239" s="18"/>
      <c r="D239" s="18" t="s">
        <v>531</v>
      </c>
      <c r="E239" s="19" t="s">
        <v>532</v>
      </c>
      <c r="F239" s="9">
        <f>Source!AQ501</f>
        <v>0.5</v>
      </c>
      <c r="G239" s="21"/>
      <c r="H239" s="20" t="str">
        <f>Source!DI501</f>
        <v/>
      </c>
      <c r="I239" s="9">
        <f>Source!AV501</f>
        <v>1</v>
      </c>
      <c r="J239" s="9"/>
      <c r="K239" s="21"/>
      <c r="L239" s="21">
        <f>Source!U501</f>
        <v>0.5</v>
      </c>
    </row>
    <row r="240" spans="1:22" ht="15" x14ac:dyDescent="0.25">
      <c r="A240" s="24"/>
      <c r="B240" s="24"/>
      <c r="C240" s="24"/>
      <c r="D240" s="24"/>
      <c r="E240" s="24"/>
      <c r="F240" s="24"/>
      <c r="G240" s="24"/>
      <c r="H240" s="24"/>
      <c r="I240" s="24"/>
      <c r="J240" s="44">
        <f>K232+K233+K235+K236+K237+K238</f>
        <v>547.74</v>
      </c>
      <c r="K240" s="44"/>
      <c r="L240" s="25">
        <f>IF(Source!I501&lt;&gt;0, ROUND(J240/Source!I501, 2), 0)</f>
        <v>547.74</v>
      </c>
      <c r="P240" s="23">
        <f>J240</f>
        <v>547.74</v>
      </c>
    </row>
    <row r="241" spans="1:22" ht="85.5" x14ac:dyDescent="0.2">
      <c r="A241" s="18">
        <v>17</v>
      </c>
      <c r="B241" s="18">
        <v>17</v>
      </c>
      <c r="C241" s="18" t="str">
        <f>Source!F504</f>
        <v>1.21-2203-37-1/1</v>
      </c>
      <c r="D241" s="18" t="str">
        <f>Source!G504</f>
        <v>Техническое обслуживание трехфазного многотарифного счетчика электроэнергии типа Меркурий 230 трансформаторного включения в распределительном устройстве - полугодовое</v>
      </c>
      <c r="E241" s="19" t="str">
        <f>Source!H504</f>
        <v>шт.</v>
      </c>
      <c r="F241" s="9">
        <f>Source!I504</f>
        <v>1</v>
      </c>
      <c r="G241" s="21"/>
      <c r="H241" s="20"/>
      <c r="I241" s="9"/>
      <c r="J241" s="9"/>
      <c r="K241" s="21"/>
      <c r="L241" s="21"/>
      <c r="Q241">
        <f>ROUND((Source!BZ504/100)*ROUND((Source!AF504*Source!AV504)*Source!I504, 2), 2)</f>
        <v>236.12</v>
      </c>
      <c r="R241">
        <f>Source!X504</f>
        <v>236.12</v>
      </c>
      <c r="S241">
        <f>ROUND((Source!CA504/100)*ROUND((Source!AF504*Source!AV504)*Source!I504, 2), 2)</f>
        <v>33.729999999999997</v>
      </c>
      <c r="T241">
        <f>Source!Y504</f>
        <v>33.729999999999997</v>
      </c>
      <c r="U241">
        <f>ROUND((175/100)*ROUND((Source!AE504*Source!AV504)*Source!I504, 2), 2)</f>
        <v>0</v>
      </c>
      <c r="V241">
        <f>ROUND((108/100)*ROUND(Source!CS504*Source!I504, 2), 2)</f>
        <v>0</v>
      </c>
    </row>
    <row r="242" spans="1:22" ht="14.25" x14ac:dyDescent="0.2">
      <c r="A242" s="18"/>
      <c r="B242" s="18"/>
      <c r="C242" s="18"/>
      <c r="D242" s="18" t="s">
        <v>527</v>
      </c>
      <c r="E242" s="19"/>
      <c r="F242" s="9"/>
      <c r="G242" s="21">
        <f>Source!AO504</f>
        <v>337.31</v>
      </c>
      <c r="H242" s="20" t="str">
        <f>Source!DG504</f>
        <v/>
      </c>
      <c r="I242" s="9">
        <f>Source!AV504</f>
        <v>1</v>
      </c>
      <c r="J242" s="9">
        <f>IF(Source!BA504&lt;&gt; 0, Source!BA504, 1)</f>
        <v>1</v>
      </c>
      <c r="K242" s="21">
        <f>Source!S504</f>
        <v>337.31</v>
      </c>
      <c r="L242" s="21"/>
    </row>
    <row r="243" spans="1:22" ht="14.25" x14ac:dyDescent="0.2">
      <c r="A243" s="18"/>
      <c r="B243" s="18"/>
      <c r="C243" s="18"/>
      <c r="D243" s="18" t="s">
        <v>535</v>
      </c>
      <c r="E243" s="19"/>
      <c r="F243" s="9"/>
      <c r="G243" s="21">
        <f>Source!AL504</f>
        <v>1.57</v>
      </c>
      <c r="H243" s="20" t="str">
        <f>Source!DD504</f>
        <v/>
      </c>
      <c r="I243" s="9">
        <f>Source!AW504</f>
        <v>1</v>
      </c>
      <c r="J243" s="9">
        <f>IF(Source!BC504&lt;&gt; 0, Source!BC504, 1)</f>
        <v>1</v>
      </c>
      <c r="K243" s="21">
        <f>Source!P504</f>
        <v>1.57</v>
      </c>
      <c r="L243" s="21"/>
    </row>
    <row r="244" spans="1:22" ht="14.25" x14ac:dyDescent="0.2">
      <c r="A244" s="18"/>
      <c r="B244" s="18"/>
      <c r="C244" s="18"/>
      <c r="D244" s="18" t="s">
        <v>528</v>
      </c>
      <c r="E244" s="19" t="s">
        <v>529</v>
      </c>
      <c r="F244" s="9">
        <f>Source!AT504</f>
        <v>70</v>
      </c>
      <c r="G244" s="21"/>
      <c r="H244" s="20"/>
      <c r="I244" s="9"/>
      <c r="J244" s="9"/>
      <c r="K244" s="21">
        <f>SUM(R241:R243)</f>
        <v>236.12</v>
      </c>
      <c r="L244" s="21"/>
    </row>
    <row r="245" spans="1:22" ht="14.25" x14ac:dyDescent="0.2">
      <c r="A245" s="18"/>
      <c r="B245" s="18"/>
      <c r="C245" s="18"/>
      <c r="D245" s="18" t="s">
        <v>530</v>
      </c>
      <c r="E245" s="19" t="s">
        <v>529</v>
      </c>
      <c r="F245" s="9">
        <f>Source!AU504</f>
        <v>10</v>
      </c>
      <c r="G245" s="21"/>
      <c r="H245" s="20"/>
      <c r="I245" s="9"/>
      <c r="J245" s="9"/>
      <c r="K245" s="21">
        <f>SUM(T241:T244)</f>
        <v>33.729999999999997</v>
      </c>
      <c r="L245" s="21"/>
    </row>
    <row r="246" spans="1:22" ht="14.25" x14ac:dyDescent="0.2">
      <c r="A246" s="18"/>
      <c r="B246" s="18"/>
      <c r="C246" s="18"/>
      <c r="D246" s="18" t="s">
        <v>531</v>
      </c>
      <c r="E246" s="19" t="s">
        <v>532</v>
      </c>
      <c r="F246" s="9">
        <f>Source!AQ504</f>
        <v>0.6</v>
      </c>
      <c r="G246" s="21"/>
      <c r="H246" s="20" t="str">
        <f>Source!DI504</f>
        <v/>
      </c>
      <c r="I246" s="9">
        <f>Source!AV504</f>
        <v>1</v>
      </c>
      <c r="J246" s="9"/>
      <c r="K246" s="21"/>
      <c r="L246" s="21">
        <f>Source!U504</f>
        <v>0.6</v>
      </c>
    </row>
    <row r="247" spans="1:22" ht="15" x14ac:dyDescent="0.25">
      <c r="A247" s="24"/>
      <c r="B247" s="24"/>
      <c r="C247" s="24"/>
      <c r="D247" s="24"/>
      <c r="E247" s="24"/>
      <c r="F247" s="24"/>
      <c r="G247" s="24"/>
      <c r="H247" s="24"/>
      <c r="I247" s="24"/>
      <c r="J247" s="44">
        <f>K242+K243+K244+K245</f>
        <v>608.73</v>
      </c>
      <c r="K247" s="44"/>
      <c r="L247" s="25">
        <f>IF(Source!I504&lt;&gt;0, ROUND(J247/Source!I504, 2), 0)</f>
        <v>608.73</v>
      </c>
      <c r="P247" s="23">
        <f>J247</f>
        <v>608.73</v>
      </c>
    </row>
    <row r="248" spans="1:22" ht="57" x14ac:dyDescent="0.2">
      <c r="A248" s="18">
        <v>18</v>
      </c>
      <c r="B248" s="18">
        <v>18</v>
      </c>
      <c r="C248" s="18" t="str">
        <f>Source!F505</f>
        <v>1.21-2303-3-1/1</v>
      </c>
      <c r="D248" s="18" t="str">
        <f>Source!G505</f>
        <v>Техническое обслуживание выключателей автоматических трехполюсных установочных, номинальный ток до 200 А,</v>
      </c>
      <c r="E248" s="19" t="str">
        <f>Source!H505</f>
        <v>шт.</v>
      </c>
      <c r="F248" s="9">
        <f>Source!I505</f>
        <v>4</v>
      </c>
      <c r="G248" s="21"/>
      <c r="H248" s="20"/>
      <c r="I248" s="9"/>
      <c r="J248" s="9"/>
      <c r="K248" s="21"/>
      <c r="L248" s="21"/>
      <c r="Q248">
        <f>ROUND((Source!BZ505/100)*ROUND((Source!AF505*Source!AV505)*Source!I505, 2), 2)</f>
        <v>2593.44</v>
      </c>
      <c r="R248">
        <f>Source!X505</f>
        <v>2593.44</v>
      </c>
      <c r="S248">
        <f>ROUND((Source!CA505/100)*ROUND((Source!AF505*Source!AV505)*Source!I505, 2), 2)</f>
        <v>370.49</v>
      </c>
      <c r="T248">
        <f>Source!Y505</f>
        <v>370.49</v>
      </c>
      <c r="U248">
        <f>ROUND((175/100)*ROUND((Source!AE505*Source!AV505)*Source!I505, 2), 2)</f>
        <v>0</v>
      </c>
      <c r="V248">
        <f>ROUND((108/100)*ROUND(Source!CS505*Source!I505, 2), 2)</f>
        <v>0</v>
      </c>
    </row>
    <row r="249" spans="1:22" ht="14.25" x14ac:dyDescent="0.2">
      <c r="A249" s="18"/>
      <c r="B249" s="18"/>
      <c r="C249" s="18"/>
      <c r="D249" s="18" t="s">
        <v>527</v>
      </c>
      <c r="E249" s="19"/>
      <c r="F249" s="9"/>
      <c r="G249" s="21">
        <f>Source!AO505</f>
        <v>926.23</v>
      </c>
      <c r="H249" s="20" t="str">
        <f>Source!DG505</f>
        <v/>
      </c>
      <c r="I249" s="9">
        <f>Source!AV505</f>
        <v>1</v>
      </c>
      <c r="J249" s="9">
        <f>IF(Source!BA505&lt;&gt; 0, Source!BA505, 1)</f>
        <v>1</v>
      </c>
      <c r="K249" s="21">
        <f>Source!S505</f>
        <v>3704.92</v>
      </c>
      <c r="L249" s="21"/>
    </row>
    <row r="250" spans="1:22" ht="14.25" x14ac:dyDescent="0.2">
      <c r="A250" s="18"/>
      <c r="B250" s="18"/>
      <c r="C250" s="18"/>
      <c r="D250" s="18" t="s">
        <v>535</v>
      </c>
      <c r="E250" s="19"/>
      <c r="F250" s="9"/>
      <c r="G250" s="21">
        <f>Source!AL505</f>
        <v>12.39</v>
      </c>
      <c r="H250" s="20" t="str">
        <f>Source!DD505</f>
        <v/>
      </c>
      <c r="I250" s="9">
        <f>Source!AW505</f>
        <v>1</v>
      </c>
      <c r="J250" s="9">
        <f>IF(Source!BC505&lt;&gt; 0, Source!BC505, 1)</f>
        <v>1</v>
      </c>
      <c r="K250" s="21">
        <f>Source!P505</f>
        <v>49.56</v>
      </c>
      <c r="L250" s="21"/>
    </row>
    <row r="251" spans="1:22" ht="14.25" x14ac:dyDescent="0.2">
      <c r="A251" s="18"/>
      <c r="B251" s="18"/>
      <c r="C251" s="18"/>
      <c r="D251" s="18" t="s">
        <v>528</v>
      </c>
      <c r="E251" s="19" t="s">
        <v>529</v>
      </c>
      <c r="F251" s="9">
        <f>Source!AT505</f>
        <v>70</v>
      </c>
      <c r="G251" s="21"/>
      <c r="H251" s="20"/>
      <c r="I251" s="9"/>
      <c r="J251" s="9"/>
      <c r="K251" s="21">
        <f>SUM(R248:R250)</f>
        <v>2593.44</v>
      </c>
      <c r="L251" s="21"/>
    </row>
    <row r="252" spans="1:22" ht="14.25" x14ac:dyDescent="0.2">
      <c r="A252" s="18"/>
      <c r="B252" s="18"/>
      <c r="C252" s="18"/>
      <c r="D252" s="18" t="s">
        <v>530</v>
      </c>
      <c r="E252" s="19" t="s">
        <v>529</v>
      </c>
      <c r="F252" s="9">
        <f>Source!AU505</f>
        <v>10</v>
      </c>
      <c r="G252" s="21"/>
      <c r="H252" s="20"/>
      <c r="I252" s="9"/>
      <c r="J252" s="9"/>
      <c r="K252" s="21">
        <f>SUM(T248:T251)</f>
        <v>370.49</v>
      </c>
      <c r="L252" s="21"/>
    </row>
    <row r="253" spans="1:22" ht="14.25" x14ac:dyDescent="0.2">
      <c r="A253" s="18"/>
      <c r="B253" s="18"/>
      <c r="C253" s="18"/>
      <c r="D253" s="18" t="s">
        <v>531</v>
      </c>
      <c r="E253" s="19" t="s">
        <v>532</v>
      </c>
      <c r="F253" s="9">
        <f>Source!AQ505</f>
        <v>1.5</v>
      </c>
      <c r="G253" s="21"/>
      <c r="H253" s="20" t="str">
        <f>Source!DI505</f>
        <v/>
      </c>
      <c r="I253" s="9">
        <f>Source!AV505</f>
        <v>1</v>
      </c>
      <c r="J253" s="9"/>
      <c r="K253" s="21"/>
      <c r="L253" s="21">
        <f>Source!U505</f>
        <v>6</v>
      </c>
    </row>
    <row r="254" spans="1:22" ht="15" x14ac:dyDescent="0.25">
      <c r="A254" s="24"/>
      <c r="B254" s="24"/>
      <c r="C254" s="24"/>
      <c r="D254" s="24"/>
      <c r="E254" s="24"/>
      <c r="F254" s="24"/>
      <c r="G254" s="24"/>
      <c r="H254" s="24"/>
      <c r="I254" s="24"/>
      <c r="J254" s="44">
        <f>K249+K250+K251+K252</f>
        <v>6718.41</v>
      </c>
      <c r="K254" s="44"/>
      <c r="L254" s="25">
        <f>IF(Source!I505&lt;&gt;0, ROUND(J254/Source!I505, 2), 0)</f>
        <v>1679.6</v>
      </c>
      <c r="P254" s="23">
        <f>J254</f>
        <v>6718.41</v>
      </c>
    </row>
    <row r="255" spans="1:22" ht="42.75" x14ac:dyDescent="0.2">
      <c r="A255" s="18">
        <v>19</v>
      </c>
      <c r="B255" s="18">
        <v>19</v>
      </c>
      <c r="C255" s="18" t="str">
        <f>Source!F508</f>
        <v>1.21-2303-28-1/1</v>
      </c>
      <c r="D255" s="18" t="str">
        <f>Source!G508</f>
        <v>Техническое обслуживание автоматического выключателя до 160 А</v>
      </c>
      <c r="E255" s="19" t="str">
        <f>Source!H508</f>
        <v>шт.</v>
      </c>
      <c r="F255" s="9">
        <f>Source!I508</f>
        <v>15</v>
      </c>
      <c r="G255" s="21"/>
      <c r="H255" s="20"/>
      <c r="I255" s="9"/>
      <c r="J255" s="9"/>
      <c r="K255" s="21"/>
      <c r="L255" s="21"/>
      <c r="Q255">
        <f>ROUND((Source!BZ508/100)*ROUND((Source!AF508*Source!AV508)*Source!I508, 2), 2)</f>
        <v>4470.8999999999996</v>
      </c>
      <c r="R255">
        <f>Source!X508</f>
        <v>4470.8999999999996</v>
      </c>
      <c r="S255">
        <f>ROUND((Source!CA508/100)*ROUND((Source!AF508*Source!AV508)*Source!I508, 2), 2)</f>
        <v>638.70000000000005</v>
      </c>
      <c r="T255">
        <f>Source!Y508</f>
        <v>638.70000000000005</v>
      </c>
      <c r="U255">
        <f>ROUND((175/100)*ROUND((Source!AE508*Source!AV508)*Source!I508, 2), 2)</f>
        <v>0</v>
      </c>
      <c r="V255">
        <f>ROUND((108/100)*ROUND(Source!CS508*Source!I508, 2), 2)</f>
        <v>0</v>
      </c>
    </row>
    <row r="256" spans="1:22" x14ac:dyDescent="0.2">
      <c r="D256" s="22" t="str">
        <f>"Объем: "&amp;Source!I508&amp;"=1+"&amp;"14"</f>
        <v>Объем: 15=1+14</v>
      </c>
    </row>
    <row r="257" spans="1:22" ht="14.25" x14ac:dyDescent="0.2">
      <c r="A257" s="18"/>
      <c r="B257" s="18"/>
      <c r="C257" s="18"/>
      <c r="D257" s="18" t="s">
        <v>527</v>
      </c>
      <c r="E257" s="19"/>
      <c r="F257" s="9"/>
      <c r="G257" s="21">
        <f>Source!AO508</f>
        <v>212.9</v>
      </c>
      <c r="H257" s="20" t="str">
        <f>Source!DG508</f>
        <v>)*2</v>
      </c>
      <c r="I257" s="9">
        <f>Source!AV508</f>
        <v>1</v>
      </c>
      <c r="J257" s="9">
        <f>IF(Source!BA508&lt;&gt; 0, Source!BA508, 1)</f>
        <v>1</v>
      </c>
      <c r="K257" s="21">
        <f>Source!S508</f>
        <v>6387</v>
      </c>
      <c r="L257" s="21"/>
    </row>
    <row r="258" spans="1:22" ht="14.25" x14ac:dyDescent="0.2">
      <c r="A258" s="18"/>
      <c r="B258" s="18"/>
      <c r="C258" s="18"/>
      <c r="D258" s="18" t="s">
        <v>535</v>
      </c>
      <c r="E258" s="19"/>
      <c r="F258" s="9"/>
      <c r="G258" s="21">
        <f>Source!AL508</f>
        <v>4.53</v>
      </c>
      <c r="H258" s="20" t="str">
        <f>Source!DD508</f>
        <v>)*2</v>
      </c>
      <c r="I258" s="9">
        <f>Source!AW508</f>
        <v>1</v>
      </c>
      <c r="J258" s="9">
        <f>IF(Source!BC508&lt;&gt; 0, Source!BC508, 1)</f>
        <v>1</v>
      </c>
      <c r="K258" s="21">
        <f>Source!P508</f>
        <v>135.9</v>
      </c>
      <c r="L258" s="21"/>
    </row>
    <row r="259" spans="1:22" ht="14.25" x14ac:dyDescent="0.2">
      <c r="A259" s="18"/>
      <c r="B259" s="18"/>
      <c r="C259" s="18"/>
      <c r="D259" s="18" t="s">
        <v>528</v>
      </c>
      <c r="E259" s="19" t="s">
        <v>529</v>
      </c>
      <c r="F259" s="9">
        <f>Source!AT508</f>
        <v>70</v>
      </c>
      <c r="G259" s="21"/>
      <c r="H259" s="20"/>
      <c r="I259" s="9"/>
      <c r="J259" s="9"/>
      <c r="K259" s="21">
        <f>SUM(R255:R258)</f>
        <v>4470.8999999999996</v>
      </c>
      <c r="L259" s="21"/>
    </row>
    <row r="260" spans="1:22" ht="14.25" x14ac:dyDescent="0.2">
      <c r="A260" s="18"/>
      <c r="B260" s="18"/>
      <c r="C260" s="18"/>
      <c r="D260" s="18" t="s">
        <v>530</v>
      </c>
      <c r="E260" s="19" t="s">
        <v>529</v>
      </c>
      <c r="F260" s="9">
        <f>Source!AU508</f>
        <v>10</v>
      </c>
      <c r="G260" s="21"/>
      <c r="H260" s="20"/>
      <c r="I260" s="9"/>
      <c r="J260" s="9"/>
      <c r="K260" s="21">
        <f>SUM(T255:T259)</f>
        <v>638.70000000000005</v>
      </c>
      <c r="L260" s="21"/>
    </row>
    <row r="261" spans="1:22" ht="14.25" x14ac:dyDescent="0.2">
      <c r="A261" s="18"/>
      <c r="B261" s="18"/>
      <c r="C261" s="18"/>
      <c r="D261" s="18" t="s">
        <v>531</v>
      </c>
      <c r="E261" s="19" t="s">
        <v>532</v>
      </c>
      <c r="F261" s="9">
        <f>Source!AQ508</f>
        <v>0.3</v>
      </c>
      <c r="G261" s="21"/>
      <c r="H261" s="20" t="str">
        <f>Source!DI508</f>
        <v>)*2</v>
      </c>
      <c r="I261" s="9">
        <f>Source!AV508</f>
        <v>1</v>
      </c>
      <c r="J261" s="9"/>
      <c r="K261" s="21"/>
      <c r="L261" s="21">
        <f>Source!U508</f>
        <v>9</v>
      </c>
    </row>
    <row r="262" spans="1:22" ht="15" x14ac:dyDescent="0.25">
      <c r="A262" s="24"/>
      <c r="B262" s="24"/>
      <c r="C262" s="24"/>
      <c r="D262" s="24"/>
      <c r="E262" s="24"/>
      <c r="F262" s="24"/>
      <c r="G262" s="24"/>
      <c r="H262" s="24"/>
      <c r="I262" s="24"/>
      <c r="J262" s="44">
        <f>K257+K258+K259+K260</f>
        <v>11632.5</v>
      </c>
      <c r="K262" s="44"/>
      <c r="L262" s="25">
        <f>IF(Source!I508&lt;&gt;0, ROUND(J262/Source!I508, 2), 0)</f>
        <v>775.5</v>
      </c>
      <c r="P262" s="23">
        <f>J262</f>
        <v>11632.5</v>
      </c>
    </row>
    <row r="263" spans="1:22" ht="42.75" x14ac:dyDescent="0.2">
      <c r="A263" s="18">
        <v>20</v>
      </c>
      <c r="B263" s="18">
        <v>20</v>
      </c>
      <c r="C263" s="18" t="str">
        <f>Source!F510</f>
        <v>1.21-2303-28-1/1</v>
      </c>
      <c r="D263" s="18" t="str">
        <f>Source!G510</f>
        <v>Техническое обслуживание автоматического выключателя до 160 А</v>
      </c>
      <c r="E263" s="19" t="str">
        <f>Source!H510</f>
        <v>шт.</v>
      </c>
      <c r="F263" s="9">
        <f>Source!I510</f>
        <v>5</v>
      </c>
      <c r="G263" s="21"/>
      <c r="H263" s="20"/>
      <c r="I263" s="9"/>
      <c r="J263" s="9"/>
      <c r="K263" s="21"/>
      <c r="L263" s="21"/>
      <c r="Q263">
        <f>ROUND((Source!BZ510/100)*ROUND((Source!AF510*Source!AV510)*Source!I510, 2), 2)</f>
        <v>1490.3</v>
      </c>
      <c r="R263">
        <f>Source!X510</f>
        <v>1490.3</v>
      </c>
      <c r="S263">
        <f>ROUND((Source!CA510/100)*ROUND((Source!AF510*Source!AV510)*Source!I510, 2), 2)</f>
        <v>212.9</v>
      </c>
      <c r="T263">
        <f>Source!Y510</f>
        <v>212.9</v>
      </c>
      <c r="U263">
        <f>ROUND((175/100)*ROUND((Source!AE510*Source!AV510)*Source!I510, 2), 2)</f>
        <v>0</v>
      </c>
      <c r="V263">
        <f>ROUND((108/100)*ROUND(Source!CS510*Source!I510, 2), 2)</f>
        <v>0</v>
      </c>
    </row>
    <row r="264" spans="1:22" x14ac:dyDescent="0.2">
      <c r="D264" s="22" t="str">
        <f>"Объем: "&amp;Source!I510&amp;"=1+"&amp;"4"</f>
        <v>Объем: 5=1+4</v>
      </c>
    </row>
    <row r="265" spans="1:22" ht="14.25" x14ac:dyDescent="0.2">
      <c r="A265" s="18"/>
      <c r="B265" s="18"/>
      <c r="C265" s="18"/>
      <c r="D265" s="18" t="s">
        <v>527</v>
      </c>
      <c r="E265" s="19"/>
      <c r="F265" s="9"/>
      <c r="G265" s="21">
        <f>Source!AO510</f>
        <v>212.9</v>
      </c>
      <c r="H265" s="20" t="str">
        <f>Source!DG510</f>
        <v>)*2</v>
      </c>
      <c r="I265" s="9">
        <f>Source!AV510</f>
        <v>1</v>
      </c>
      <c r="J265" s="9">
        <f>IF(Source!BA510&lt;&gt; 0, Source!BA510, 1)</f>
        <v>1</v>
      </c>
      <c r="K265" s="21">
        <f>Source!S510</f>
        <v>2129</v>
      </c>
      <c r="L265" s="21"/>
    </row>
    <row r="266" spans="1:22" ht="14.25" x14ac:dyDescent="0.2">
      <c r="A266" s="18"/>
      <c r="B266" s="18"/>
      <c r="C266" s="18"/>
      <c r="D266" s="18" t="s">
        <v>535</v>
      </c>
      <c r="E266" s="19"/>
      <c r="F266" s="9"/>
      <c r="G266" s="21">
        <f>Source!AL510</f>
        <v>4.53</v>
      </c>
      <c r="H266" s="20" t="str">
        <f>Source!DD510</f>
        <v>)*2</v>
      </c>
      <c r="I266" s="9">
        <f>Source!AW510</f>
        <v>1</v>
      </c>
      <c r="J266" s="9">
        <f>IF(Source!BC510&lt;&gt; 0, Source!BC510, 1)</f>
        <v>1</v>
      </c>
      <c r="K266" s="21">
        <f>Source!P510</f>
        <v>45.3</v>
      </c>
      <c r="L266" s="21"/>
    </row>
    <row r="267" spans="1:22" ht="14.25" x14ac:dyDescent="0.2">
      <c r="A267" s="18"/>
      <c r="B267" s="18"/>
      <c r="C267" s="18"/>
      <c r="D267" s="18" t="s">
        <v>528</v>
      </c>
      <c r="E267" s="19" t="s">
        <v>529</v>
      </c>
      <c r="F267" s="9">
        <f>Source!AT510</f>
        <v>70</v>
      </c>
      <c r="G267" s="21"/>
      <c r="H267" s="20"/>
      <c r="I267" s="9"/>
      <c r="J267" s="9"/>
      <c r="K267" s="21">
        <f>SUM(R263:R266)</f>
        <v>1490.3</v>
      </c>
      <c r="L267" s="21"/>
    </row>
    <row r="268" spans="1:22" ht="14.25" x14ac:dyDescent="0.2">
      <c r="A268" s="18"/>
      <c r="B268" s="18"/>
      <c r="C268" s="18"/>
      <c r="D268" s="18" t="s">
        <v>530</v>
      </c>
      <c r="E268" s="19" t="s">
        <v>529</v>
      </c>
      <c r="F268" s="9">
        <f>Source!AU510</f>
        <v>10</v>
      </c>
      <c r="G268" s="21"/>
      <c r="H268" s="20"/>
      <c r="I268" s="9"/>
      <c r="J268" s="9"/>
      <c r="K268" s="21">
        <f>SUM(T263:T267)</f>
        <v>212.9</v>
      </c>
      <c r="L268" s="21"/>
    </row>
    <row r="269" spans="1:22" ht="14.25" x14ac:dyDescent="0.2">
      <c r="A269" s="18"/>
      <c r="B269" s="18"/>
      <c r="C269" s="18"/>
      <c r="D269" s="18" t="s">
        <v>531</v>
      </c>
      <c r="E269" s="19" t="s">
        <v>532</v>
      </c>
      <c r="F269" s="9">
        <f>Source!AQ510</f>
        <v>0.3</v>
      </c>
      <c r="G269" s="21"/>
      <c r="H269" s="20" t="str">
        <f>Source!DI510</f>
        <v>)*2</v>
      </c>
      <c r="I269" s="9">
        <f>Source!AV510</f>
        <v>1</v>
      </c>
      <c r="J269" s="9"/>
      <c r="K269" s="21"/>
      <c r="L269" s="21">
        <f>Source!U510</f>
        <v>3</v>
      </c>
    </row>
    <row r="270" spans="1:22" ht="15" x14ac:dyDescent="0.25">
      <c r="A270" s="24"/>
      <c r="B270" s="24"/>
      <c r="C270" s="24"/>
      <c r="D270" s="24"/>
      <c r="E270" s="24"/>
      <c r="F270" s="24"/>
      <c r="G270" s="24"/>
      <c r="H270" s="24"/>
      <c r="I270" s="24"/>
      <c r="J270" s="44">
        <f>K265+K266+K267+K268</f>
        <v>3877.5000000000005</v>
      </c>
      <c r="K270" s="44"/>
      <c r="L270" s="25">
        <f>IF(Source!I510&lt;&gt;0, ROUND(J270/Source!I510, 2), 0)</f>
        <v>775.5</v>
      </c>
      <c r="P270" s="23">
        <f>J270</f>
        <v>3877.5000000000005</v>
      </c>
    </row>
    <row r="271" spans="1:22" ht="42.75" x14ac:dyDescent="0.2">
      <c r="A271" s="18">
        <v>21</v>
      </c>
      <c r="B271" s="18">
        <v>21</v>
      </c>
      <c r="C271" s="18" t="str">
        <f>Source!F512</f>
        <v>1.21-2303-49-1/1</v>
      </c>
      <c r="D271" s="18" t="str">
        <f>Source!G512</f>
        <v>Техническое обслуживание расцепителя напряжения независимого - полугодовое</v>
      </c>
      <c r="E271" s="19" t="str">
        <f>Source!H512</f>
        <v>шт.</v>
      </c>
      <c r="F271" s="9">
        <f>Source!I512</f>
        <v>1</v>
      </c>
      <c r="G271" s="21"/>
      <c r="H271" s="20"/>
      <c r="I271" s="9"/>
      <c r="J271" s="9"/>
      <c r="K271" s="21"/>
      <c r="L271" s="21"/>
      <c r="Q271">
        <f>ROUND((Source!BZ512/100)*ROUND((Source!AF512*Source!AV512)*Source!I512, 2), 2)</f>
        <v>62.97</v>
      </c>
      <c r="R271">
        <f>Source!X512</f>
        <v>62.97</v>
      </c>
      <c r="S271">
        <f>ROUND((Source!CA512/100)*ROUND((Source!AF512*Source!AV512)*Source!I512, 2), 2)</f>
        <v>9</v>
      </c>
      <c r="T271">
        <f>Source!Y512</f>
        <v>9</v>
      </c>
      <c r="U271">
        <f>ROUND((175/100)*ROUND((Source!AE512*Source!AV512)*Source!I512, 2), 2)</f>
        <v>0</v>
      </c>
      <c r="V271">
        <f>ROUND((108/100)*ROUND(Source!CS512*Source!I512, 2), 2)</f>
        <v>0</v>
      </c>
    </row>
    <row r="272" spans="1:22" ht="14.25" x14ac:dyDescent="0.2">
      <c r="A272" s="18"/>
      <c r="B272" s="18"/>
      <c r="C272" s="18"/>
      <c r="D272" s="18" t="s">
        <v>527</v>
      </c>
      <c r="E272" s="19"/>
      <c r="F272" s="9"/>
      <c r="G272" s="21">
        <f>Source!AO512</f>
        <v>89.95</v>
      </c>
      <c r="H272" s="20" t="str">
        <f>Source!DG512</f>
        <v/>
      </c>
      <c r="I272" s="9">
        <f>Source!AV512</f>
        <v>1</v>
      </c>
      <c r="J272" s="9">
        <f>IF(Source!BA512&lt;&gt; 0, Source!BA512, 1)</f>
        <v>1</v>
      </c>
      <c r="K272" s="21">
        <f>Source!S512</f>
        <v>89.95</v>
      </c>
      <c r="L272" s="21"/>
    </row>
    <row r="273" spans="1:22" ht="14.25" x14ac:dyDescent="0.2">
      <c r="A273" s="18"/>
      <c r="B273" s="18"/>
      <c r="C273" s="18"/>
      <c r="D273" s="18" t="s">
        <v>528</v>
      </c>
      <c r="E273" s="19" t="s">
        <v>529</v>
      </c>
      <c r="F273" s="9">
        <f>Source!AT512</f>
        <v>70</v>
      </c>
      <c r="G273" s="21"/>
      <c r="H273" s="20"/>
      <c r="I273" s="9"/>
      <c r="J273" s="9"/>
      <c r="K273" s="21">
        <f>SUM(R271:R272)</f>
        <v>62.97</v>
      </c>
      <c r="L273" s="21"/>
    </row>
    <row r="274" spans="1:22" ht="14.25" x14ac:dyDescent="0.2">
      <c r="A274" s="18"/>
      <c r="B274" s="18"/>
      <c r="C274" s="18"/>
      <c r="D274" s="18" t="s">
        <v>530</v>
      </c>
      <c r="E274" s="19" t="s">
        <v>529</v>
      </c>
      <c r="F274" s="9">
        <f>Source!AU512</f>
        <v>10</v>
      </c>
      <c r="G274" s="21"/>
      <c r="H274" s="20"/>
      <c r="I274" s="9"/>
      <c r="J274" s="9"/>
      <c r="K274" s="21">
        <f>SUM(T271:T273)</f>
        <v>9</v>
      </c>
      <c r="L274" s="21"/>
    </row>
    <row r="275" spans="1:22" ht="14.25" x14ac:dyDescent="0.2">
      <c r="A275" s="18"/>
      <c r="B275" s="18"/>
      <c r="C275" s="18"/>
      <c r="D275" s="18" t="s">
        <v>531</v>
      </c>
      <c r="E275" s="19" t="s">
        <v>532</v>
      </c>
      <c r="F275" s="9">
        <f>Source!AQ512</f>
        <v>0.16</v>
      </c>
      <c r="G275" s="21"/>
      <c r="H275" s="20" t="str">
        <f>Source!DI512</f>
        <v/>
      </c>
      <c r="I275" s="9">
        <f>Source!AV512</f>
        <v>1</v>
      </c>
      <c r="J275" s="9"/>
      <c r="K275" s="21"/>
      <c r="L275" s="21">
        <f>Source!U512</f>
        <v>0.16</v>
      </c>
    </row>
    <row r="276" spans="1:22" ht="15" x14ac:dyDescent="0.25">
      <c r="A276" s="24"/>
      <c r="B276" s="24"/>
      <c r="C276" s="24"/>
      <c r="D276" s="24"/>
      <c r="E276" s="24"/>
      <c r="F276" s="24"/>
      <c r="G276" s="24"/>
      <c r="H276" s="24"/>
      <c r="I276" s="24"/>
      <c r="J276" s="44">
        <f>K272+K273+K274</f>
        <v>161.92000000000002</v>
      </c>
      <c r="K276" s="44"/>
      <c r="L276" s="25">
        <f>IF(Source!I512&lt;&gt;0, ROUND(J276/Source!I512, 2), 0)</f>
        <v>161.91999999999999</v>
      </c>
      <c r="P276" s="23">
        <f>J276</f>
        <v>161.92000000000002</v>
      </c>
    </row>
    <row r="277" spans="1:22" ht="42.75" x14ac:dyDescent="0.2">
      <c r="A277" s="18">
        <v>22</v>
      </c>
      <c r="B277" s="18">
        <v>22</v>
      </c>
      <c r="C277" s="18" t="str">
        <f>Source!F513</f>
        <v>1.21-2303-28-1/1</v>
      </c>
      <c r="D277" s="18" t="str">
        <f>Source!G513</f>
        <v>Техническое обслуживание автоматического выключателя до 160 А</v>
      </c>
      <c r="E277" s="19" t="str">
        <f>Source!H513</f>
        <v>шт.</v>
      </c>
      <c r="F277" s="9">
        <f>Source!I513</f>
        <v>3</v>
      </c>
      <c r="G277" s="21"/>
      <c r="H277" s="20"/>
      <c r="I277" s="9"/>
      <c r="J277" s="9"/>
      <c r="K277" s="21"/>
      <c r="L277" s="21"/>
      <c r="Q277">
        <f>ROUND((Source!BZ513/100)*ROUND((Source!AF513*Source!AV513)*Source!I513, 2), 2)</f>
        <v>894.18</v>
      </c>
      <c r="R277">
        <f>Source!X513</f>
        <v>894.18</v>
      </c>
      <c r="S277">
        <f>ROUND((Source!CA513/100)*ROUND((Source!AF513*Source!AV513)*Source!I513, 2), 2)</f>
        <v>127.74</v>
      </c>
      <c r="T277">
        <f>Source!Y513</f>
        <v>127.74</v>
      </c>
      <c r="U277">
        <f>ROUND((175/100)*ROUND((Source!AE513*Source!AV513)*Source!I513, 2), 2)</f>
        <v>0</v>
      </c>
      <c r="V277">
        <f>ROUND((108/100)*ROUND(Source!CS513*Source!I513, 2), 2)</f>
        <v>0</v>
      </c>
    </row>
    <row r="278" spans="1:22" ht="14.25" x14ac:dyDescent="0.2">
      <c r="A278" s="18"/>
      <c r="B278" s="18"/>
      <c r="C278" s="18"/>
      <c r="D278" s="18" t="s">
        <v>527</v>
      </c>
      <c r="E278" s="19"/>
      <c r="F278" s="9"/>
      <c r="G278" s="21">
        <f>Source!AO513</f>
        <v>212.9</v>
      </c>
      <c r="H278" s="20" t="str">
        <f>Source!DG513</f>
        <v>)*2</v>
      </c>
      <c r="I278" s="9">
        <f>Source!AV513</f>
        <v>1</v>
      </c>
      <c r="J278" s="9">
        <f>IF(Source!BA513&lt;&gt; 0, Source!BA513, 1)</f>
        <v>1</v>
      </c>
      <c r="K278" s="21">
        <f>Source!S513</f>
        <v>1277.4000000000001</v>
      </c>
      <c r="L278" s="21"/>
    </row>
    <row r="279" spans="1:22" ht="14.25" x14ac:dyDescent="0.2">
      <c r="A279" s="18"/>
      <c r="B279" s="18"/>
      <c r="C279" s="18"/>
      <c r="D279" s="18" t="s">
        <v>535</v>
      </c>
      <c r="E279" s="19"/>
      <c r="F279" s="9"/>
      <c r="G279" s="21">
        <f>Source!AL513</f>
        <v>4.53</v>
      </c>
      <c r="H279" s="20" t="str">
        <f>Source!DD513</f>
        <v>)*2</v>
      </c>
      <c r="I279" s="9">
        <f>Source!AW513</f>
        <v>1</v>
      </c>
      <c r="J279" s="9">
        <f>IF(Source!BC513&lt;&gt; 0, Source!BC513, 1)</f>
        <v>1</v>
      </c>
      <c r="K279" s="21">
        <f>Source!P513</f>
        <v>27.18</v>
      </c>
      <c r="L279" s="21"/>
    </row>
    <row r="280" spans="1:22" ht="14.25" x14ac:dyDescent="0.2">
      <c r="A280" s="18"/>
      <c r="B280" s="18"/>
      <c r="C280" s="18"/>
      <c r="D280" s="18" t="s">
        <v>528</v>
      </c>
      <c r="E280" s="19" t="s">
        <v>529</v>
      </c>
      <c r="F280" s="9">
        <f>Source!AT513</f>
        <v>70</v>
      </c>
      <c r="G280" s="21"/>
      <c r="H280" s="20"/>
      <c r="I280" s="9"/>
      <c r="J280" s="9"/>
      <c r="K280" s="21">
        <f>SUM(R277:R279)</f>
        <v>894.18</v>
      </c>
      <c r="L280" s="21"/>
    </row>
    <row r="281" spans="1:22" ht="14.25" x14ac:dyDescent="0.2">
      <c r="A281" s="18"/>
      <c r="B281" s="18"/>
      <c r="C281" s="18"/>
      <c r="D281" s="18" t="s">
        <v>530</v>
      </c>
      <c r="E281" s="19" t="s">
        <v>529</v>
      </c>
      <c r="F281" s="9">
        <f>Source!AU513</f>
        <v>10</v>
      </c>
      <c r="G281" s="21"/>
      <c r="H281" s="20"/>
      <c r="I281" s="9"/>
      <c r="J281" s="9"/>
      <c r="K281" s="21">
        <f>SUM(T277:T280)</f>
        <v>127.74</v>
      </c>
      <c r="L281" s="21"/>
    </row>
    <row r="282" spans="1:22" ht="14.25" x14ac:dyDescent="0.2">
      <c r="A282" s="18"/>
      <c r="B282" s="18"/>
      <c r="C282" s="18"/>
      <c r="D282" s="18" t="s">
        <v>531</v>
      </c>
      <c r="E282" s="19" t="s">
        <v>532</v>
      </c>
      <c r="F282" s="9">
        <f>Source!AQ513</f>
        <v>0.3</v>
      </c>
      <c r="G282" s="21"/>
      <c r="H282" s="20" t="str">
        <f>Source!DI513</f>
        <v>)*2</v>
      </c>
      <c r="I282" s="9">
        <f>Source!AV513</f>
        <v>1</v>
      </c>
      <c r="J282" s="9"/>
      <c r="K282" s="21"/>
      <c r="L282" s="21">
        <f>Source!U513</f>
        <v>1.7999999999999998</v>
      </c>
    </row>
    <row r="283" spans="1:22" ht="15" x14ac:dyDescent="0.25">
      <c r="A283" s="24"/>
      <c r="B283" s="24"/>
      <c r="C283" s="24"/>
      <c r="D283" s="24"/>
      <c r="E283" s="24"/>
      <c r="F283" s="24"/>
      <c r="G283" s="24"/>
      <c r="H283" s="24"/>
      <c r="I283" s="24"/>
      <c r="J283" s="44">
        <f>K278+K279+K280+K281</f>
        <v>2326.5</v>
      </c>
      <c r="K283" s="44"/>
      <c r="L283" s="25">
        <f>IF(Source!I513&lt;&gt;0, ROUND(J283/Source!I513, 2), 0)</f>
        <v>775.5</v>
      </c>
      <c r="P283" s="23">
        <f>J283</f>
        <v>2326.5</v>
      </c>
    </row>
    <row r="284" spans="1:22" ht="42.75" x14ac:dyDescent="0.2">
      <c r="A284" s="18">
        <v>23</v>
      </c>
      <c r="B284" s="18">
        <v>23</v>
      </c>
      <c r="C284" s="18" t="str">
        <f>Source!F515</f>
        <v>1.21-2303-28-1/1</v>
      </c>
      <c r="D284" s="18" t="str">
        <f>Source!G515</f>
        <v>Техническое обслуживание автоматического выключателя до 160 А</v>
      </c>
      <c r="E284" s="19" t="str">
        <f>Source!H515</f>
        <v>шт.</v>
      </c>
      <c r="F284" s="9">
        <f>Source!I515</f>
        <v>5</v>
      </c>
      <c r="G284" s="21"/>
      <c r="H284" s="20"/>
      <c r="I284" s="9"/>
      <c r="J284" s="9"/>
      <c r="K284" s="21"/>
      <c r="L284" s="21"/>
      <c r="Q284">
        <f>ROUND((Source!BZ515/100)*ROUND((Source!AF515*Source!AV515)*Source!I515, 2), 2)</f>
        <v>1490.3</v>
      </c>
      <c r="R284">
        <f>Source!X515</f>
        <v>1490.3</v>
      </c>
      <c r="S284">
        <f>ROUND((Source!CA515/100)*ROUND((Source!AF515*Source!AV515)*Source!I515, 2), 2)</f>
        <v>212.9</v>
      </c>
      <c r="T284">
        <f>Source!Y515</f>
        <v>212.9</v>
      </c>
      <c r="U284">
        <f>ROUND((175/100)*ROUND((Source!AE515*Source!AV515)*Source!I515, 2), 2)</f>
        <v>0</v>
      </c>
      <c r="V284">
        <f>ROUND((108/100)*ROUND(Source!CS515*Source!I515, 2), 2)</f>
        <v>0</v>
      </c>
    </row>
    <row r="285" spans="1:22" x14ac:dyDescent="0.2">
      <c r="D285" s="22" t="str">
        <f>"Объем: "&amp;Source!I515&amp;"=1+"&amp;"4"</f>
        <v>Объем: 5=1+4</v>
      </c>
    </row>
    <row r="286" spans="1:22" ht="14.25" x14ac:dyDescent="0.2">
      <c r="A286" s="18"/>
      <c r="B286" s="18"/>
      <c r="C286" s="18"/>
      <c r="D286" s="18" t="s">
        <v>527</v>
      </c>
      <c r="E286" s="19"/>
      <c r="F286" s="9"/>
      <c r="G286" s="21">
        <f>Source!AO515</f>
        <v>212.9</v>
      </c>
      <c r="H286" s="20" t="str">
        <f>Source!DG515</f>
        <v>)*2</v>
      </c>
      <c r="I286" s="9">
        <f>Source!AV515</f>
        <v>1</v>
      </c>
      <c r="J286" s="9">
        <f>IF(Source!BA515&lt;&gt; 0, Source!BA515, 1)</f>
        <v>1</v>
      </c>
      <c r="K286" s="21">
        <f>Source!S515</f>
        <v>2129</v>
      </c>
      <c r="L286" s="21"/>
    </row>
    <row r="287" spans="1:22" ht="14.25" x14ac:dyDescent="0.2">
      <c r="A287" s="18"/>
      <c r="B287" s="18"/>
      <c r="C287" s="18"/>
      <c r="D287" s="18" t="s">
        <v>535</v>
      </c>
      <c r="E287" s="19"/>
      <c r="F287" s="9"/>
      <c r="G287" s="21">
        <f>Source!AL515</f>
        <v>4.53</v>
      </c>
      <c r="H287" s="20" t="str">
        <f>Source!DD515</f>
        <v>)*2</v>
      </c>
      <c r="I287" s="9">
        <f>Source!AW515</f>
        <v>1</v>
      </c>
      <c r="J287" s="9">
        <f>IF(Source!BC515&lt;&gt; 0, Source!BC515, 1)</f>
        <v>1</v>
      </c>
      <c r="K287" s="21">
        <f>Source!P515</f>
        <v>45.3</v>
      </c>
      <c r="L287" s="21"/>
    </row>
    <row r="288" spans="1:22" ht="14.25" x14ac:dyDescent="0.2">
      <c r="A288" s="18"/>
      <c r="B288" s="18"/>
      <c r="C288" s="18"/>
      <c r="D288" s="18" t="s">
        <v>528</v>
      </c>
      <c r="E288" s="19" t="s">
        <v>529</v>
      </c>
      <c r="F288" s="9">
        <f>Source!AT515</f>
        <v>70</v>
      </c>
      <c r="G288" s="21"/>
      <c r="H288" s="20"/>
      <c r="I288" s="9"/>
      <c r="J288" s="9"/>
      <c r="K288" s="21">
        <f>SUM(R284:R287)</f>
        <v>1490.3</v>
      </c>
      <c r="L288" s="21"/>
    </row>
    <row r="289" spans="1:22" ht="14.25" x14ac:dyDescent="0.2">
      <c r="A289" s="18"/>
      <c r="B289" s="18"/>
      <c r="C289" s="18"/>
      <c r="D289" s="18" t="s">
        <v>530</v>
      </c>
      <c r="E289" s="19" t="s">
        <v>529</v>
      </c>
      <c r="F289" s="9">
        <f>Source!AU515</f>
        <v>10</v>
      </c>
      <c r="G289" s="21"/>
      <c r="H289" s="20"/>
      <c r="I289" s="9"/>
      <c r="J289" s="9"/>
      <c r="K289" s="21">
        <f>SUM(T284:T288)</f>
        <v>212.9</v>
      </c>
      <c r="L289" s="21"/>
    </row>
    <row r="290" spans="1:22" ht="14.25" x14ac:dyDescent="0.2">
      <c r="A290" s="18"/>
      <c r="B290" s="18"/>
      <c r="C290" s="18"/>
      <c r="D290" s="18" t="s">
        <v>531</v>
      </c>
      <c r="E290" s="19" t="s">
        <v>532</v>
      </c>
      <c r="F290" s="9">
        <f>Source!AQ515</f>
        <v>0.3</v>
      </c>
      <c r="G290" s="21"/>
      <c r="H290" s="20" t="str">
        <f>Source!DI515</f>
        <v>)*2</v>
      </c>
      <c r="I290" s="9">
        <f>Source!AV515</f>
        <v>1</v>
      </c>
      <c r="J290" s="9"/>
      <c r="K290" s="21"/>
      <c r="L290" s="21">
        <f>Source!U515</f>
        <v>3</v>
      </c>
    </row>
    <row r="291" spans="1:22" ht="15" x14ac:dyDescent="0.25">
      <c r="A291" s="24"/>
      <c r="B291" s="24"/>
      <c r="C291" s="24"/>
      <c r="D291" s="24"/>
      <c r="E291" s="24"/>
      <c r="F291" s="24"/>
      <c r="G291" s="24"/>
      <c r="H291" s="24"/>
      <c r="I291" s="24"/>
      <c r="J291" s="44">
        <f>K286+K287+K288+K289</f>
        <v>3877.5000000000005</v>
      </c>
      <c r="K291" s="44"/>
      <c r="L291" s="25">
        <f>IF(Source!I515&lt;&gt;0, ROUND(J291/Source!I515, 2), 0)</f>
        <v>775.5</v>
      </c>
      <c r="P291" s="23">
        <f>J291</f>
        <v>3877.5000000000005</v>
      </c>
    </row>
    <row r="292" spans="1:22" ht="42.75" x14ac:dyDescent="0.2">
      <c r="A292" s="18">
        <v>24</v>
      </c>
      <c r="B292" s="18">
        <v>24</v>
      </c>
      <c r="C292" s="18" t="str">
        <f>Source!F517</f>
        <v>1.21-2303-49-1/1</v>
      </c>
      <c r="D292" s="18" t="str">
        <f>Source!G517</f>
        <v>Техническое обслуживание расцепителя напряжения независимого - полугодовое</v>
      </c>
      <c r="E292" s="19" t="str">
        <f>Source!H517</f>
        <v>шт.</v>
      </c>
      <c r="F292" s="9">
        <f>Source!I517</f>
        <v>1</v>
      </c>
      <c r="G292" s="21"/>
      <c r="H292" s="20"/>
      <c r="I292" s="9"/>
      <c r="J292" s="9"/>
      <c r="K292" s="21"/>
      <c r="L292" s="21"/>
      <c r="Q292">
        <f>ROUND((Source!BZ517/100)*ROUND((Source!AF517*Source!AV517)*Source!I517, 2), 2)</f>
        <v>62.97</v>
      </c>
      <c r="R292">
        <f>Source!X517</f>
        <v>62.97</v>
      </c>
      <c r="S292">
        <f>ROUND((Source!CA517/100)*ROUND((Source!AF517*Source!AV517)*Source!I517, 2), 2)</f>
        <v>9</v>
      </c>
      <c r="T292">
        <f>Source!Y517</f>
        <v>9</v>
      </c>
      <c r="U292">
        <f>ROUND((175/100)*ROUND((Source!AE517*Source!AV517)*Source!I517, 2), 2)</f>
        <v>0</v>
      </c>
      <c r="V292">
        <f>ROUND((108/100)*ROUND(Source!CS517*Source!I517, 2), 2)</f>
        <v>0</v>
      </c>
    </row>
    <row r="293" spans="1:22" ht="14.25" x14ac:dyDescent="0.2">
      <c r="A293" s="18"/>
      <c r="B293" s="18"/>
      <c r="C293" s="18"/>
      <c r="D293" s="18" t="s">
        <v>527</v>
      </c>
      <c r="E293" s="19"/>
      <c r="F293" s="9"/>
      <c r="G293" s="21">
        <f>Source!AO517</f>
        <v>89.95</v>
      </c>
      <c r="H293" s="20" t="str">
        <f>Source!DG517</f>
        <v/>
      </c>
      <c r="I293" s="9">
        <f>Source!AV517</f>
        <v>1</v>
      </c>
      <c r="J293" s="9">
        <f>IF(Source!BA517&lt;&gt; 0, Source!BA517, 1)</f>
        <v>1</v>
      </c>
      <c r="K293" s="21">
        <f>Source!S517</f>
        <v>89.95</v>
      </c>
      <c r="L293" s="21"/>
    </row>
    <row r="294" spans="1:22" ht="14.25" x14ac:dyDescent="0.2">
      <c r="A294" s="18"/>
      <c r="B294" s="18"/>
      <c r="C294" s="18"/>
      <c r="D294" s="18" t="s">
        <v>528</v>
      </c>
      <c r="E294" s="19" t="s">
        <v>529</v>
      </c>
      <c r="F294" s="9">
        <f>Source!AT517</f>
        <v>70</v>
      </c>
      <c r="G294" s="21"/>
      <c r="H294" s="20"/>
      <c r="I294" s="9"/>
      <c r="J294" s="9"/>
      <c r="K294" s="21">
        <f>SUM(R292:R293)</f>
        <v>62.97</v>
      </c>
      <c r="L294" s="21"/>
    </row>
    <row r="295" spans="1:22" ht="14.25" x14ac:dyDescent="0.2">
      <c r="A295" s="18"/>
      <c r="B295" s="18"/>
      <c r="C295" s="18"/>
      <c r="D295" s="18" t="s">
        <v>530</v>
      </c>
      <c r="E295" s="19" t="s">
        <v>529</v>
      </c>
      <c r="F295" s="9">
        <f>Source!AU517</f>
        <v>10</v>
      </c>
      <c r="G295" s="21"/>
      <c r="H295" s="20"/>
      <c r="I295" s="9"/>
      <c r="J295" s="9"/>
      <c r="K295" s="21">
        <f>SUM(T292:T294)</f>
        <v>9</v>
      </c>
      <c r="L295" s="21"/>
    </row>
    <row r="296" spans="1:22" ht="14.25" x14ac:dyDescent="0.2">
      <c r="A296" s="18"/>
      <c r="B296" s="18"/>
      <c r="C296" s="18"/>
      <c r="D296" s="18" t="s">
        <v>531</v>
      </c>
      <c r="E296" s="19" t="s">
        <v>532</v>
      </c>
      <c r="F296" s="9">
        <f>Source!AQ517</f>
        <v>0.16</v>
      </c>
      <c r="G296" s="21"/>
      <c r="H296" s="20" t="str">
        <f>Source!DI517</f>
        <v/>
      </c>
      <c r="I296" s="9">
        <f>Source!AV517</f>
        <v>1</v>
      </c>
      <c r="J296" s="9"/>
      <c r="K296" s="21"/>
      <c r="L296" s="21">
        <f>Source!U517</f>
        <v>0.16</v>
      </c>
    </row>
    <row r="297" spans="1:22" ht="15" x14ac:dyDescent="0.25">
      <c r="A297" s="24"/>
      <c r="B297" s="24"/>
      <c r="C297" s="24"/>
      <c r="D297" s="24"/>
      <c r="E297" s="24"/>
      <c r="F297" s="24"/>
      <c r="G297" s="24"/>
      <c r="H297" s="24"/>
      <c r="I297" s="24"/>
      <c r="J297" s="44">
        <f>K293+K294+K295</f>
        <v>161.92000000000002</v>
      </c>
      <c r="K297" s="44"/>
      <c r="L297" s="25">
        <f>IF(Source!I517&lt;&gt;0, ROUND(J297/Source!I517, 2), 0)</f>
        <v>161.91999999999999</v>
      </c>
      <c r="P297" s="23">
        <f>J297</f>
        <v>161.92000000000002</v>
      </c>
    </row>
    <row r="298" spans="1:22" ht="42.75" x14ac:dyDescent="0.2">
      <c r="A298" s="18">
        <v>25</v>
      </c>
      <c r="B298" s="18">
        <v>25</v>
      </c>
      <c r="C298" s="18" t="str">
        <f>Source!F518</f>
        <v>1.21-2303-28-1/1</v>
      </c>
      <c r="D298" s="18" t="str">
        <f>Source!G518</f>
        <v>Техническое обслуживание автоматического выключателя до 160 А</v>
      </c>
      <c r="E298" s="19" t="str">
        <f>Source!H518</f>
        <v>шт.</v>
      </c>
      <c r="F298" s="9">
        <f>Source!I518</f>
        <v>3</v>
      </c>
      <c r="G298" s="21"/>
      <c r="H298" s="20"/>
      <c r="I298" s="9"/>
      <c r="J298" s="9"/>
      <c r="K298" s="21"/>
      <c r="L298" s="21"/>
      <c r="Q298">
        <f>ROUND((Source!BZ518/100)*ROUND((Source!AF518*Source!AV518)*Source!I518, 2), 2)</f>
        <v>894.18</v>
      </c>
      <c r="R298">
        <f>Source!X518</f>
        <v>894.18</v>
      </c>
      <c r="S298">
        <f>ROUND((Source!CA518/100)*ROUND((Source!AF518*Source!AV518)*Source!I518, 2), 2)</f>
        <v>127.74</v>
      </c>
      <c r="T298">
        <f>Source!Y518</f>
        <v>127.74</v>
      </c>
      <c r="U298">
        <f>ROUND((175/100)*ROUND((Source!AE518*Source!AV518)*Source!I518, 2), 2)</f>
        <v>0</v>
      </c>
      <c r="V298">
        <f>ROUND((108/100)*ROUND(Source!CS518*Source!I518, 2), 2)</f>
        <v>0</v>
      </c>
    </row>
    <row r="299" spans="1:22" ht="14.25" x14ac:dyDescent="0.2">
      <c r="A299" s="18"/>
      <c r="B299" s="18"/>
      <c r="C299" s="18"/>
      <c r="D299" s="18" t="s">
        <v>527</v>
      </c>
      <c r="E299" s="19"/>
      <c r="F299" s="9"/>
      <c r="G299" s="21">
        <f>Source!AO518</f>
        <v>212.9</v>
      </c>
      <c r="H299" s="20" t="str">
        <f>Source!DG518</f>
        <v>)*2</v>
      </c>
      <c r="I299" s="9">
        <f>Source!AV518</f>
        <v>1</v>
      </c>
      <c r="J299" s="9">
        <f>IF(Source!BA518&lt;&gt; 0, Source!BA518, 1)</f>
        <v>1</v>
      </c>
      <c r="K299" s="21">
        <f>Source!S518</f>
        <v>1277.4000000000001</v>
      </c>
      <c r="L299" s="21"/>
    </row>
    <row r="300" spans="1:22" ht="14.25" x14ac:dyDescent="0.2">
      <c r="A300" s="18"/>
      <c r="B300" s="18"/>
      <c r="C300" s="18"/>
      <c r="D300" s="18" t="s">
        <v>535</v>
      </c>
      <c r="E300" s="19"/>
      <c r="F300" s="9"/>
      <c r="G300" s="21">
        <f>Source!AL518</f>
        <v>4.53</v>
      </c>
      <c r="H300" s="20" t="str">
        <f>Source!DD518</f>
        <v>)*2</v>
      </c>
      <c r="I300" s="9">
        <f>Source!AW518</f>
        <v>1</v>
      </c>
      <c r="J300" s="9">
        <f>IF(Source!BC518&lt;&gt; 0, Source!BC518, 1)</f>
        <v>1</v>
      </c>
      <c r="K300" s="21">
        <f>Source!P518</f>
        <v>27.18</v>
      </c>
      <c r="L300" s="21"/>
    </row>
    <row r="301" spans="1:22" ht="14.25" x14ac:dyDescent="0.2">
      <c r="A301" s="18"/>
      <c r="B301" s="18"/>
      <c r="C301" s="18"/>
      <c r="D301" s="18" t="s">
        <v>528</v>
      </c>
      <c r="E301" s="19" t="s">
        <v>529</v>
      </c>
      <c r="F301" s="9">
        <f>Source!AT518</f>
        <v>70</v>
      </c>
      <c r="G301" s="21"/>
      <c r="H301" s="20"/>
      <c r="I301" s="9"/>
      <c r="J301" s="9"/>
      <c r="K301" s="21">
        <f>SUM(R298:R300)</f>
        <v>894.18</v>
      </c>
      <c r="L301" s="21"/>
    </row>
    <row r="302" spans="1:22" ht="14.25" x14ac:dyDescent="0.2">
      <c r="A302" s="18"/>
      <c r="B302" s="18"/>
      <c r="C302" s="18"/>
      <c r="D302" s="18" t="s">
        <v>530</v>
      </c>
      <c r="E302" s="19" t="s">
        <v>529</v>
      </c>
      <c r="F302" s="9">
        <f>Source!AU518</f>
        <v>10</v>
      </c>
      <c r="G302" s="21"/>
      <c r="H302" s="20"/>
      <c r="I302" s="9"/>
      <c r="J302" s="9"/>
      <c r="K302" s="21">
        <f>SUM(T298:T301)</f>
        <v>127.74</v>
      </c>
      <c r="L302" s="21"/>
    </row>
    <row r="303" spans="1:22" ht="14.25" x14ac:dyDescent="0.2">
      <c r="A303" s="18"/>
      <c r="B303" s="18"/>
      <c r="C303" s="18"/>
      <c r="D303" s="18" t="s">
        <v>531</v>
      </c>
      <c r="E303" s="19" t="s">
        <v>532</v>
      </c>
      <c r="F303" s="9">
        <f>Source!AQ518</f>
        <v>0.3</v>
      </c>
      <c r="G303" s="21"/>
      <c r="H303" s="20" t="str">
        <f>Source!DI518</f>
        <v>)*2</v>
      </c>
      <c r="I303" s="9">
        <f>Source!AV518</f>
        <v>1</v>
      </c>
      <c r="J303" s="9"/>
      <c r="K303" s="21"/>
      <c r="L303" s="21">
        <f>Source!U518</f>
        <v>1.7999999999999998</v>
      </c>
    </row>
    <row r="304" spans="1:22" ht="15" x14ac:dyDescent="0.25">
      <c r="A304" s="24"/>
      <c r="B304" s="24"/>
      <c r="C304" s="24"/>
      <c r="D304" s="24"/>
      <c r="E304" s="24"/>
      <c r="F304" s="24"/>
      <c r="G304" s="24"/>
      <c r="H304" s="24"/>
      <c r="I304" s="24"/>
      <c r="J304" s="44">
        <f>K299+K300+K301+K302</f>
        <v>2326.5</v>
      </c>
      <c r="K304" s="44"/>
      <c r="L304" s="25">
        <f>IF(Source!I518&lt;&gt;0, ROUND(J304/Source!I518, 2), 0)</f>
        <v>775.5</v>
      </c>
      <c r="P304" s="23">
        <f>J304</f>
        <v>2326.5</v>
      </c>
    </row>
    <row r="305" spans="1:22" ht="42.75" x14ac:dyDescent="0.2">
      <c r="A305" s="18">
        <v>26</v>
      </c>
      <c r="B305" s="18">
        <v>26</v>
      </c>
      <c r="C305" s="18" t="str">
        <f>Source!F520</f>
        <v>1.21-2303-28-1/1</v>
      </c>
      <c r="D305" s="18" t="str">
        <f>Source!G520</f>
        <v>Техническое обслуживание автоматического выключателя до 160 А</v>
      </c>
      <c r="E305" s="19" t="str">
        <f>Source!H520</f>
        <v>шт.</v>
      </c>
      <c r="F305" s="9">
        <f>Source!I520</f>
        <v>4</v>
      </c>
      <c r="G305" s="21"/>
      <c r="H305" s="20"/>
      <c r="I305" s="9"/>
      <c r="J305" s="9"/>
      <c r="K305" s="21"/>
      <c r="L305" s="21"/>
      <c r="Q305">
        <f>ROUND((Source!BZ520/100)*ROUND((Source!AF520*Source!AV520)*Source!I520, 2), 2)</f>
        <v>1192.24</v>
      </c>
      <c r="R305">
        <f>Source!X520</f>
        <v>1192.24</v>
      </c>
      <c r="S305">
        <f>ROUND((Source!CA520/100)*ROUND((Source!AF520*Source!AV520)*Source!I520, 2), 2)</f>
        <v>170.32</v>
      </c>
      <c r="T305">
        <f>Source!Y520</f>
        <v>170.32</v>
      </c>
      <c r="U305">
        <f>ROUND((175/100)*ROUND((Source!AE520*Source!AV520)*Source!I520, 2), 2)</f>
        <v>0</v>
      </c>
      <c r="V305">
        <f>ROUND((108/100)*ROUND(Source!CS520*Source!I520, 2), 2)</f>
        <v>0</v>
      </c>
    </row>
    <row r="306" spans="1:22" x14ac:dyDescent="0.2">
      <c r="D306" s="22" t="str">
        <f>"Объем: "&amp;Source!I520&amp;"=1+"&amp;"3"</f>
        <v>Объем: 4=1+3</v>
      </c>
    </row>
    <row r="307" spans="1:22" ht="14.25" x14ac:dyDescent="0.2">
      <c r="A307" s="18"/>
      <c r="B307" s="18"/>
      <c r="C307" s="18"/>
      <c r="D307" s="18" t="s">
        <v>527</v>
      </c>
      <c r="E307" s="19"/>
      <c r="F307" s="9"/>
      <c r="G307" s="21">
        <f>Source!AO520</f>
        <v>212.9</v>
      </c>
      <c r="H307" s="20" t="str">
        <f>Source!DG520</f>
        <v>)*2</v>
      </c>
      <c r="I307" s="9">
        <f>Source!AV520</f>
        <v>1</v>
      </c>
      <c r="J307" s="9">
        <f>IF(Source!BA520&lt;&gt; 0, Source!BA520, 1)</f>
        <v>1</v>
      </c>
      <c r="K307" s="21">
        <f>Source!S520</f>
        <v>1703.2</v>
      </c>
      <c r="L307" s="21"/>
    </row>
    <row r="308" spans="1:22" ht="14.25" x14ac:dyDescent="0.2">
      <c r="A308" s="18"/>
      <c r="B308" s="18"/>
      <c r="C308" s="18"/>
      <c r="D308" s="18" t="s">
        <v>535</v>
      </c>
      <c r="E308" s="19"/>
      <c r="F308" s="9"/>
      <c r="G308" s="21">
        <f>Source!AL520</f>
        <v>4.53</v>
      </c>
      <c r="H308" s="20" t="str">
        <f>Source!DD520</f>
        <v>)*2</v>
      </c>
      <c r="I308" s="9">
        <f>Source!AW520</f>
        <v>1</v>
      </c>
      <c r="J308" s="9">
        <f>IF(Source!BC520&lt;&gt; 0, Source!BC520, 1)</f>
        <v>1</v>
      </c>
      <c r="K308" s="21">
        <f>Source!P520</f>
        <v>36.24</v>
      </c>
      <c r="L308" s="21"/>
    </row>
    <row r="309" spans="1:22" ht="14.25" x14ac:dyDescent="0.2">
      <c r="A309" s="18"/>
      <c r="B309" s="18"/>
      <c r="C309" s="18"/>
      <c r="D309" s="18" t="s">
        <v>528</v>
      </c>
      <c r="E309" s="19" t="s">
        <v>529</v>
      </c>
      <c r="F309" s="9">
        <f>Source!AT520</f>
        <v>70</v>
      </c>
      <c r="G309" s="21"/>
      <c r="H309" s="20"/>
      <c r="I309" s="9"/>
      <c r="J309" s="9"/>
      <c r="K309" s="21">
        <f>SUM(R305:R308)</f>
        <v>1192.24</v>
      </c>
      <c r="L309" s="21"/>
    </row>
    <row r="310" spans="1:22" ht="14.25" x14ac:dyDescent="0.2">
      <c r="A310" s="18"/>
      <c r="B310" s="18"/>
      <c r="C310" s="18"/>
      <c r="D310" s="18" t="s">
        <v>530</v>
      </c>
      <c r="E310" s="19" t="s">
        <v>529</v>
      </c>
      <c r="F310" s="9">
        <f>Source!AU520</f>
        <v>10</v>
      </c>
      <c r="G310" s="21"/>
      <c r="H310" s="20"/>
      <c r="I310" s="9"/>
      <c r="J310" s="9"/>
      <c r="K310" s="21">
        <f>SUM(T305:T309)</f>
        <v>170.32</v>
      </c>
      <c r="L310" s="21"/>
    </row>
    <row r="311" spans="1:22" ht="14.25" x14ac:dyDescent="0.2">
      <c r="A311" s="18"/>
      <c r="B311" s="18"/>
      <c r="C311" s="18"/>
      <c r="D311" s="18" t="s">
        <v>531</v>
      </c>
      <c r="E311" s="19" t="s">
        <v>532</v>
      </c>
      <c r="F311" s="9">
        <f>Source!AQ520</f>
        <v>0.3</v>
      </c>
      <c r="G311" s="21"/>
      <c r="H311" s="20" t="str">
        <f>Source!DI520</f>
        <v>)*2</v>
      </c>
      <c r="I311" s="9">
        <f>Source!AV520</f>
        <v>1</v>
      </c>
      <c r="J311" s="9"/>
      <c r="K311" s="21"/>
      <c r="L311" s="21">
        <f>Source!U520</f>
        <v>2.4</v>
      </c>
    </row>
    <row r="312" spans="1:22" ht="15" x14ac:dyDescent="0.25">
      <c r="A312" s="24"/>
      <c r="B312" s="24"/>
      <c r="C312" s="24"/>
      <c r="D312" s="24"/>
      <c r="E312" s="24"/>
      <c r="F312" s="24"/>
      <c r="G312" s="24"/>
      <c r="H312" s="24"/>
      <c r="I312" s="24"/>
      <c r="J312" s="44">
        <f>K307+K308+K309+K310</f>
        <v>3102.0000000000005</v>
      </c>
      <c r="K312" s="44"/>
      <c r="L312" s="25">
        <f>IF(Source!I520&lt;&gt;0, ROUND(J312/Source!I520, 2), 0)</f>
        <v>775.5</v>
      </c>
      <c r="P312" s="23">
        <f>J312</f>
        <v>3102.0000000000005</v>
      </c>
    </row>
    <row r="313" spans="1:22" ht="42.75" x14ac:dyDescent="0.2">
      <c r="A313" s="18">
        <v>27</v>
      </c>
      <c r="B313" s="18">
        <v>27</v>
      </c>
      <c r="C313" s="18" t="str">
        <f>Source!F522</f>
        <v>1.21-2303-49-1/1</v>
      </c>
      <c r="D313" s="18" t="str">
        <f>Source!G522</f>
        <v>Техническое обслуживание расцепителя напряжения независимого - полугодовое</v>
      </c>
      <c r="E313" s="19" t="str">
        <f>Source!H522</f>
        <v>шт.</v>
      </c>
      <c r="F313" s="9">
        <f>Source!I522</f>
        <v>1</v>
      </c>
      <c r="G313" s="21"/>
      <c r="H313" s="20"/>
      <c r="I313" s="9"/>
      <c r="J313" s="9"/>
      <c r="K313" s="21"/>
      <c r="L313" s="21"/>
      <c r="Q313">
        <f>ROUND((Source!BZ522/100)*ROUND((Source!AF522*Source!AV522)*Source!I522, 2), 2)</f>
        <v>62.97</v>
      </c>
      <c r="R313">
        <f>Source!X522</f>
        <v>62.97</v>
      </c>
      <c r="S313">
        <f>ROUND((Source!CA522/100)*ROUND((Source!AF522*Source!AV522)*Source!I522, 2), 2)</f>
        <v>9</v>
      </c>
      <c r="T313">
        <f>Source!Y522</f>
        <v>9</v>
      </c>
      <c r="U313">
        <f>ROUND((175/100)*ROUND((Source!AE522*Source!AV522)*Source!I522, 2), 2)</f>
        <v>0</v>
      </c>
      <c r="V313">
        <f>ROUND((108/100)*ROUND(Source!CS522*Source!I522, 2), 2)</f>
        <v>0</v>
      </c>
    </row>
    <row r="314" spans="1:22" ht="14.25" x14ac:dyDescent="0.2">
      <c r="A314" s="18"/>
      <c r="B314" s="18"/>
      <c r="C314" s="18"/>
      <c r="D314" s="18" t="s">
        <v>527</v>
      </c>
      <c r="E314" s="19"/>
      <c r="F314" s="9"/>
      <c r="G314" s="21">
        <f>Source!AO522</f>
        <v>89.95</v>
      </c>
      <c r="H314" s="20" t="str">
        <f>Source!DG522</f>
        <v/>
      </c>
      <c r="I314" s="9">
        <f>Source!AV522</f>
        <v>1</v>
      </c>
      <c r="J314" s="9">
        <f>IF(Source!BA522&lt;&gt; 0, Source!BA522, 1)</f>
        <v>1</v>
      </c>
      <c r="K314" s="21">
        <f>Source!S522</f>
        <v>89.95</v>
      </c>
      <c r="L314" s="21"/>
    </row>
    <row r="315" spans="1:22" ht="14.25" x14ac:dyDescent="0.2">
      <c r="A315" s="18"/>
      <c r="B315" s="18"/>
      <c r="C315" s="18"/>
      <c r="D315" s="18" t="s">
        <v>528</v>
      </c>
      <c r="E315" s="19" t="s">
        <v>529</v>
      </c>
      <c r="F315" s="9">
        <f>Source!AT522</f>
        <v>70</v>
      </c>
      <c r="G315" s="21"/>
      <c r="H315" s="20"/>
      <c r="I315" s="9"/>
      <c r="J315" s="9"/>
      <c r="K315" s="21">
        <f>SUM(R313:R314)</f>
        <v>62.97</v>
      </c>
      <c r="L315" s="21"/>
    </row>
    <row r="316" spans="1:22" ht="14.25" x14ac:dyDescent="0.2">
      <c r="A316" s="18"/>
      <c r="B316" s="18"/>
      <c r="C316" s="18"/>
      <c r="D316" s="18" t="s">
        <v>530</v>
      </c>
      <c r="E316" s="19" t="s">
        <v>529</v>
      </c>
      <c r="F316" s="9">
        <f>Source!AU522</f>
        <v>10</v>
      </c>
      <c r="G316" s="21"/>
      <c r="H316" s="20"/>
      <c r="I316" s="9"/>
      <c r="J316" s="9"/>
      <c r="K316" s="21">
        <f>SUM(T313:T315)</f>
        <v>9</v>
      </c>
      <c r="L316" s="21"/>
    </row>
    <row r="317" spans="1:22" ht="14.25" x14ac:dyDescent="0.2">
      <c r="A317" s="18"/>
      <c r="B317" s="18"/>
      <c r="C317" s="18"/>
      <c r="D317" s="18" t="s">
        <v>531</v>
      </c>
      <c r="E317" s="19" t="s">
        <v>532</v>
      </c>
      <c r="F317" s="9">
        <f>Source!AQ522</f>
        <v>0.16</v>
      </c>
      <c r="G317" s="21"/>
      <c r="H317" s="20" t="str">
        <f>Source!DI522</f>
        <v/>
      </c>
      <c r="I317" s="9">
        <f>Source!AV522</f>
        <v>1</v>
      </c>
      <c r="J317" s="9"/>
      <c r="K317" s="21"/>
      <c r="L317" s="21">
        <f>Source!U522</f>
        <v>0.16</v>
      </c>
    </row>
    <row r="318" spans="1:22" ht="15" x14ac:dyDescent="0.25">
      <c r="A318" s="24"/>
      <c r="B318" s="24"/>
      <c r="C318" s="24"/>
      <c r="D318" s="24"/>
      <c r="E318" s="24"/>
      <c r="F318" s="24"/>
      <c r="G318" s="24"/>
      <c r="H318" s="24"/>
      <c r="I318" s="24"/>
      <c r="J318" s="44">
        <f>K314+K315+K316</f>
        <v>161.92000000000002</v>
      </c>
      <c r="K318" s="44"/>
      <c r="L318" s="25">
        <f>IF(Source!I522&lt;&gt;0, ROUND(J318/Source!I522, 2), 0)</f>
        <v>161.91999999999999</v>
      </c>
      <c r="P318" s="23">
        <f>J318</f>
        <v>161.92000000000002</v>
      </c>
    </row>
    <row r="319" spans="1:22" ht="42.75" x14ac:dyDescent="0.2">
      <c r="A319" s="18">
        <v>28</v>
      </c>
      <c r="B319" s="18">
        <v>28</v>
      </c>
      <c r="C319" s="18" t="str">
        <f>Source!F523</f>
        <v>1.21-2303-28-1/1</v>
      </c>
      <c r="D319" s="18" t="str">
        <f>Source!G523</f>
        <v>Техническое обслуживание автоматического выключателя до 160 А</v>
      </c>
      <c r="E319" s="19" t="str">
        <f>Source!H523</f>
        <v>шт.</v>
      </c>
      <c r="F319" s="9">
        <f>Source!I523</f>
        <v>2</v>
      </c>
      <c r="G319" s="21"/>
      <c r="H319" s="20"/>
      <c r="I319" s="9"/>
      <c r="J319" s="9"/>
      <c r="K319" s="21"/>
      <c r="L319" s="21"/>
      <c r="Q319">
        <f>ROUND((Source!BZ523/100)*ROUND((Source!AF523*Source!AV523)*Source!I523, 2), 2)</f>
        <v>596.12</v>
      </c>
      <c r="R319">
        <f>Source!X523</f>
        <v>596.12</v>
      </c>
      <c r="S319">
        <f>ROUND((Source!CA523/100)*ROUND((Source!AF523*Source!AV523)*Source!I523, 2), 2)</f>
        <v>85.16</v>
      </c>
      <c r="T319">
        <f>Source!Y523</f>
        <v>85.16</v>
      </c>
      <c r="U319">
        <f>ROUND((175/100)*ROUND((Source!AE523*Source!AV523)*Source!I523, 2), 2)</f>
        <v>0</v>
      </c>
      <c r="V319">
        <f>ROUND((108/100)*ROUND(Source!CS523*Source!I523, 2), 2)</f>
        <v>0</v>
      </c>
    </row>
    <row r="320" spans="1:22" ht="14.25" x14ac:dyDescent="0.2">
      <c r="A320" s="18"/>
      <c r="B320" s="18"/>
      <c r="C320" s="18"/>
      <c r="D320" s="18" t="s">
        <v>527</v>
      </c>
      <c r="E320" s="19"/>
      <c r="F320" s="9"/>
      <c r="G320" s="21">
        <f>Source!AO523</f>
        <v>212.9</v>
      </c>
      <c r="H320" s="20" t="str">
        <f>Source!DG523</f>
        <v>)*2</v>
      </c>
      <c r="I320" s="9">
        <f>Source!AV523</f>
        <v>1</v>
      </c>
      <c r="J320" s="9">
        <f>IF(Source!BA523&lt;&gt; 0, Source!BA523, 1)</f>
        <v>1</v>
      </c>
      <c r="K320" s="21">
        <f>Source!S523</f>
        <v>851.6</v>
      </c>
      <c r="L320" s="21"/>
    </row>
    <row r="321" spans="1:22" ht="14.25" x14ac:dyDescent="0.2">
      <c r="A321" s="18"/>
      <c r="B321" s="18"/>
      <c r="C321" s="18"/>
      <c r="D321" s="18" t="s">
        <v>535</v>
      </c>
      <c r="E321" s="19"/>
      <c r="F321" s="9"/>
      <c r="G321" s="21">
        <f>Source!AL523</f>
        <v>4.53</v>
      </c>
      <c r="H321" s="20" t="str">
        <f>Source!DD523</f>
        <v>)*2</v>
      </c>
      <c r="I321" s="9">
        <f>Source!AW523</f>
        <v>1</v>
      </c>
      <c r="J321" s="9">
        <f>IF(Source!BC523&lt;&gt; 0, Source!BC523, 1)</f>
        <v>1</v>
      </c>
      <c r="K321" s="21">
        <f>Source!P523</f>
        <v>18.12</v>
      </c>
      <c r="L321" s="21"/>
    </row>
    <row r="322" spans="1:22" ht="14.25" x14ac:dyDescent="0.2">
      <c r="A322" s="18"/>
      <c r="B322" s="18"/>
      <c r="C322" s="18"/>
      <c r="D322" s="18" t="s">
        <v>528</v>
      </c>
      <c r="E322" s="19" t="s">
        <v>529</v>
      </c>
      <c r="F322" s="9">
        <f>Source!AT523</f>
        <v>70</v>
      </c>
      <c r="G322" s="21"/>
      <c r="H322" s="20"/>
      <c r="I322" s="9"/>
      <c r="J322" s="9"/>
      <c r="K322" s="21">
        <f>SUM(R319:R321)</f>
        <v>596.12</v>
      </c>
      <c r="L322" s="21"/>
    </row>
    <row r="323" spans="1:22" ht="14.25" x14ac:dyDescent="0.2">
      <c r="A323" s="18"/>
      <c r="B323" s="18"/>
      <c r="C323" s="18"/>
      <c r="D323" s="18" t="s">
        <v>530</v>
      </c>
      <c r="E323" s="19" t="s">
        <v>529</v>
      </c>
      <c r="F323" s="9">
        <f>Source!AU523</f>
        <v>10</v>
      </c>
      <c r="G323" s="21"/>
      <c r="H323" s="20"/>
      <c r="I323" s="9"/>
      <c r="J323" s="9"/>
      <c r="K323" s="21">
        <f>SUM(T319:T322)</f>
        <v>85.16</v>
      </c>
      <c r="L323" s="21"/>
    </row>
    <row r="324" spans="1:22" ht="14.25" x14ac:dyDescent="0.2">
      <c r="A324" s="18"/>
      <c r="B324" s="18"/>
      <c r="C324" s="18"/>
      <c r="D324" s="18" t="s">
        <v>531</v>
      </c>
      <c r="E324" s="19" t="s">
        <v>532</v>
      </c>
      <c r="F324" s="9">
        <f>Source!AQ523</f>
        <v>0.3</v>
      </c>
      <c r="G324" s="21"/>
      <c r="H324" s="20" t="str">
        <f>Source!DI523</f>
        <v>)*2</v>
      </c>
      <c r="I324" s="9">
        <f>Source!AV523</f>
        <v>1</v>
      </c>
      <c r="J324" s="9"/>
      <c r="K324" s="21"/>
      <c r="L324" s="21">
        <f>Source!U523</f>
        <v>1.2</v>
      </c>
    </row>
    <row r="325" spans="1:22" ht="15" x14ac:dyDescent="0.25">
      <c r="A325" s="24"/>
      <c r="B325" s="24"/>
      <c r="C325" s="24"/>
      <c r="D325" s="24"/>
      <c r="E325" s="24"/>
      <c r="F325" s="24"/>
      <c r="G325" s="24"/>
      <c r="H325" s="24"/>
      <c r="I325" s="24"/>
      <c r="J325" s="44">
        <f>K320+K321+K322+K323</f>
        <v>1551.0000000000002</v>
      </c>
      <c r="K325" s="44"/>
      <c r="L325" s="25">
        <f>IF(Source!I523&lt;&gt;0, ROUND(J325/Source!I523, 2), 0)</f>
        <v>775.5</v>
      </c>
      <c r="P325" s="23">
        <f>J325</f>
        <v>1551.0000000000002</v>
      </c>
    </row>
    <row r="326" spans="1:22" ht="42.75" x14ac:dyDescent="0.2">
      <c r="A326" s="18">
        <v>29</v>
      </c>
      <c r="B326" s="18">
        <v>29</v>
      </c>
      <c r="C326" s="18" t="str">
        <f>Source!F525</f>
        <v>1.21-2303-28-1/1</v>
      </c>
      <c r="D326" s="18" t="str">
        <f>Source!G525</f>
        <v>Техническое обслуживание автоматического выключателя до 160 А</v>
      </c>
      <c r="E326" s="19" t="str">
        <f>Source!H525</f>
        <v>шт.</v>
      </c>
      <c r="F326" s="9">
        <f>Source!I525</f>
        <v>5</v>
      </c>
      <c r="G326" s="21"/>
      <c r="H326" s="20"/>
      <c r="I326" s="9"/>
      <c r="J326" s="9"/>
      <c r="K326" s="21"/>
      <c r="L326" s="21"/>
      <c r="Q326">
        <f>ROUND((Source!BZ525/100)*ROUND((Source!AF525*Source!AV525)*Source!I525, 2), 2)</f>
        <v>1490.3</v>
      </c>
      <c r="R326">
        <f>Source!X525</f>
        <v>1490.3</v>
      </c>
      <c r="S326">
        <f>ROUND((Source!CA525/100)*ROUND((Source!AF525*Source!AV525)*Source!I525, 2), 2)</f>
        <v>212.9</v>
      </c>
      <c r="T326">
        <f>Source!Y525</f>
        <v>212.9</v>
      </c>
      <c r="U326">
        <f>ROUND((175/100)*ROUND((Source!AE525*Source!AV525)*Source!I525, 2), 2)</f>
        <v>0</v>
      </c>
      <c r="V326">
        <f>ROUND((108/100)*ROUND(Source!CS525*Source!I525, 2), 2)</f>
        <v>0</v>
      </c>
    </row>
    <row r="327" spans="1:22" x14ac:dyDescent="0.2">
      <c r="D327" s="22" t="str">
        <f>"Объем: "&amp;Source!I525&amp;"=1+"&amp;"4"</f>
        <v>Объем: 5=1+4</v>
      </c>
    </row>
    <row r="328" spans="1:22" ht="14.25" x14ac:dyDescent="0.2">
      <c r="A328" s="18"/>
      <c r="B328" s="18"/>
      <c r="C328" s="18"/>
      <c r="D328" s="18" t="s">
        <v>527</v>
      </c>
      <c r="E328" s="19"/>
      <c r="F328" s="9"/>
      <c r="G328" s="21">
        <f>Source!AO525</f>
        <v>212.9</v>
      </c>
      <c r="H328" s="20" t="str">
        <f>Source!DG525</f>
        <v>)*2</v>
      </c>
      <c r="I328" s="9">
        <f>Source!AV525</f>
        <v>1</v>
      </c>
      <c r="J328" s="9">
        <f>IF(Source!BA525&lt;&gt; 0, Source!BA525, 1)</f>
        <v>1</v>
      </c>
      <c r="K328" s="21">
        <f>Source!S525</f>
        <v>2129</v>
      </c>
      <c r="L328" s="21"/>
    </row>
    <row r="329" spans="1:22" ht="14.25" x14ac:dyDescent="0.2">
      <c r="A329" s="18"/>
      <c r="B329" s="18"/>
      <c r="C329" s="18"/>
      <c r="D329" s="18" t="s">
        <v>535</v>
      </c>
      <c r="E329" s="19"/>
      <c r="F329" s="9"/>
      <c r="G329" s="21">
        <f>Source!AL525</f>
        <v>4.53</v>
      </c>
      <c r="H329" s="20" t="str">
        <f>Source!DD525</f>
        <v>)*2</v>
      </c>
      <c r="I329" s="9">
        <f>Source!AW525</f>
        <v>1</v>
      </c>
      <c r="J329" s="9">
        <f>IF(Source!BC525&lt;&gt; 0, Source!BC525, 1)</f>
        <v>1</v>
      </c>
      <c r="K329" s="21">
        <f>Source!P525</f>
        <v>45.3</v>
      </c>
      <c r="L329" s="21"/>
    </row>
    <row r="330" spans="1:22" ht="14.25" x14ac:dyDescent="0.2">
      <c r="A330" s="18"/>
      <c r="B330" s="18"/>
      <c r="C330" s="18"/>
      <c r="D330" s="18" t="s">
        <v>528</v>
      </c>
      <c r="E330" s="19" t="s">
        <v>529</v>
      </c>
      <c r="F330" s="9">
        <f>Source!AT525</f>
        <v>70</v>
      </c>
      <c r="G330" s="21"/>
      <c r="H330" s="20"/>
      <c r="I330" s="9"/>
      <c r="J330" s="9"/>
      <c r="K330" s="21">
        <f>SUM(R326:R329)</f>
        <v>1490.3</v>
      </c>
      <c r="L330" s="21"/>
    </row>
    <row r="331" spans="1:22" ht="14.25" x14ac:dyDescent="0.2">
      <c r="A331" s="18"/>
      <c r="B331" s="18"/>
      <c r="C331" s="18"/>
      <c r="D331" s="18" t="s">
        <v>530</v>
      </c>
      <c r="E331" s="19" t="s">
        <v>529</v>
      </c>
      <c r="F331" s="9">
        <f>Source!AU525</f>
        <v>10</v>
      </c>
      <c r="G331" s="21"/>
      <c r="H331" s="20"/>
      <c r="I331" s="9"/>
      <c r="J331" s="9"/>
      <c r="K331" s="21">
        <f>SUM(T326:T330)</f>
        <v>212.9</v>
      </c>
      <c r="L331" s="21"/>
    </row>
    <row r="332" spans="1:22" ht="14.25" x14ac:dyDescent="0.2">
      <c r="A332" s="18"/>
      <c r="B332" s="18"/>
      <c r="C332" s="18"/>
      <c r="D332" s="18" t="s">
        <v>531</v>
      </c>
      <c r="E332" s="19" t="s">
        <v>532</v>
      </c>
      <c r="F332" s="9">
        <f>Source!AQ525</f>
        <v>0.3</v>
      </c>
      <c r="G332" s="21"/>
      <c r="H332" s="20" t="str">
        <f>Source!DI525</f>
        <v>)*2</v>
      </c>
      <c r="I332" s="9">
        <f>Source!AV525</f>
        <v>1</v>
      </c>
      <c r="J332" s="9"/>
      <c r="K332" s="21"/>
      <c r="L332" s="21">
        <f>Source!U525</f>
        <v>3</v>
      </c>
    </row>
    <row r="333" spans="1:22" ht="15" x14ac:dyDescent="0.25">
      <c r="A333" s="24"/>
      <c r="B333" s="24"/>
      <c r="C333" s="24"/>
      <c r="D333" s="24"/>
      <c r="E333" s="24"/>
      <c r="F333" s="24"/>
      <c r="G333" s="24"/>
      <c r="H333" s="24"/>
      <c r="I333" s="24"/>
      <c r="J333" s="44">
        <f>K328+K329+K330+K331</f>
        <v>3877.5000000000005</v>
      </c>
      <c r="K333" s="44"/>
      <c r="L333" s="25">
        <f>IF(Source!I525&lt;&gt;0, ROUND(J333/Source!I525, 2), 0)</f>
        <v>775.5</v>
      </c>
      <c r="P333" s="23">
        <f>J333</f>
        <v>3877.5000000000005</v>
      </c>
    </row>
    <row r="334" spans="1:22" ht="42.75" x14ac:dyDescent="0.2">
      <c r="A334" s="18">
        <v>30</v>
      </c>
      <c r="B334" s="18">
        <v>30</v>
      </c>
      <c r="C334" s="18" t="str">
        <f>Source!F527</f>
        <v>1.21-2303-49-1/1</v>
      </c>
      <c r="D334" s="18" t="str">
        <f>Source!G527</f>
        <v>Техническое обслуживание расцепителя напряжения независимого - полугодовое</v>
      </c>
      <c r="E334" s="19" t="str">
        <f>Source!H527</f>
        <v>шт.</v>
      </c>
      <c r="F334" s="9">
        <f>Source!I527</f>
        <v>2</v>
      </c>
      <c r="G334" s="21"/>
      <c r="H334" s="20"/>
      <c r="I334" s="9"/>
      <c r="J334" s="9"/>
      <c r="K334" s="21"/>
      <c r="L334" s="21"/>
      <c r="Q334">
        <f>ROUND((Source!BZ527/100)*ROUND((Source!AF527*Source!AV527)*Source!I527, 2), 2)</f>
        <v>125.93</v>
      </c>
      <c r="R334">
        <f>Source!X527</f>
        <v>125.93</v>
      </c>
      <c r="S334">
        <f>ROUND((Source!CA527/100)*ROUND((Source!AF527*Source!AV527)*Source!I527, 2), 2)</f>
        <v>17.989999999999998</v>
      </c>
      <c r="T334">
        <f>Source!Y527</f>
        <v>17.989999999999998</v>
      </c>
      <c r="U334">
        <f>ROUND((175/100)*ROUND((Source!AE527*Source!AV527)*Source!I527, 2), 2)</f>
        <v>0</v>
      </c>
      <c r="V334">
        <f>ROUND((108/100)*ROUND(Source!CS527*Source!I527, 2), 2)</f>
        <v>0</v>
      </c>
    </row>
    <row r="335" spans="1:22" ht="14.25" x14ac:dyDescent="0.2">
      <c r="A335" s="18"/>
      <c r="B335" s="18"/>
      <c r="C335" s="18"/>
      <c r="D335" s="18" t="s">
        <v>527</v>
      </c>
      <c r="E335" s="19"/>
      <c r="F335" s="9"/>
      <c r="G335" s="21">
        <f>Source!AO527</f>
        <v>89.95</v>
      </c>
      <c r="H335" s="20" t="str">
        <f>Source!DG527</f>
        <v/>
      </c>
      <c r="I335" s="9">
        <f>Source!AV527</f>
        <v>1</v>
      </c>
      <c r="J335" s="9">
        <f>IF(Source!BA527&lt;&gt; 0, Source!BA527, 1)</f>
        <v>1</v>
      </c>
      <c r="K335" s="21">
        <f>Source!S527</f>
        <v>179.9</v>
      </c>
      <c r="L335" s="21"/>
    </row>
    <row r="336" spans="1:22" ht="14.25" x14ac:dyDescent="0.2">
      <c r="A336" s="18"/>
      <c r="B336" s="18"/>
      <c r="C336" s="18"/>
      <c r="D336" s="18" t="s">
        <v>528</v>
      </c>
      <c r="E336" s="19" t="s">
        <v>529</v>
      </c>
      <c r="F336" s="9">
        <f>Source!AT527</f>
        <v>70</v>
      </c>
      <c r="G336" s="21"/>
      <c r="H336" s="20"/>
      <c r="I336" s="9"/>
      <c r="J336" s="9"/>
      <c r="K336" s="21">
        <f>SUM(R334:R335)</f>
        <v>125.93</v>
      </c>
      <c r="L336" s="21"/>
    </row>
    <row r="337" spans="1:22" ht="14.25" x14ac:dyDescent="0.2">
      <c r="A337" s="18"/>
      <c r="B337" s="18"/>
      <c r="C337" s="18"/>
      <c r="D337" s="18" t="s">
        <v>530</v>
      </c>
      <c r="E337" s="19" t="s">
        <v>529</v>
      </c>
      <c r="F337" s="9">
        <f>Source!AU527</f>
        <v>10</v>
      </c>
      <c r="G337" s="21"/>
      <c r="H337" s="20"/>
      <c r="I337" s="9"/>
      <c r="J337" s="9"/>
      <c r="K337" s="21">
        <f>SUM(T334:T336)</f>
        <v>17.989999999999998</v>
      </c>
      <c r="L337" s="21"/>
    </row>
    <row r="338" spans="1:22" ht="14.25" x14ac:dyDescent="0.2">
      <c r="A338" s="18"/>
      <c r="B338" s="18"/>
      <c r="C338" s="18"/>
      <c r="D338" s="18" t="s">
        <v>531</v>
      </c>
      <c r="E338" s="19" t="s">
        <v>532</v>
      </c>
      <c r="F338" s="9">
        <f>Source!AQ527</f>
        <v>0.16</v>
      </c>
      <c r="G338" s="21"/>
      <c r="H338" s="20" t="str">
        <f>Source!DI527</f>
        <v/>
      </c>
      <c r="I338" s="9">
        <f>Source!AV527</f>
        <v>1</v>
      </c>
      <c r="J338" s="9"/>
      <c r="K338" s="21"/>
      <c r="L338" s="21">
        <f>Source!U527</f>
        <v>0.32</v>
      </c>
    </row>
    <row r="339" spans="1:22" ht="15" x14ac:dyDescent="0.25">
      <c r="A339" s="24"/>
      <c r="B339" s="24"/>
      <c r="C339" s="24"/>
      <c r="D339" s="24"/>
      <c r="E339" s="24"/>
      <c r="F339" s="24"/>
      <c r="G339" s="24"/>
      <c r="H339" s="24"/>
      <c r="I339" s="24"/>
      <c r="J339" s="44">
        <f>K335+K336+K337</f>
        <v>323.82000000000005</v>
      </c>
      <c r="K339" s="44"/>
      <c r="L339" s="25">
        <f>IF(Source!I527&lt;&gt;0, ROUND(J339/Source!I527, 2), 0)</f>
        <v>161.91</v>
      </c>
      <c r="P339" s="23">
        <f>J339</f>
        <v>323.82000000000005</v>
      </c>
    </row>
    <row r="340" spans="1:22" ht="42.75" x14ac:dyDescent="0.2">
      <c r="A340" s="18">
        <v>31</v>
      </c>
      <c r="B340" s="18">
        <v>31</v>
      </c>
      <c r="C340" s="18" t="str">
        <f>Source!F528</f>
        <v>1.21-2303-28-1/1</v>
      </c>
      <c r="D340" s="18" t="str">
        <f>Source!G528</f>
        <v>Техническое обслуживание автоматического выключателя до 160 А</v>
      </c>
      <c r="E340" s="19" t="str">
        <f>Source!H528</f>
        <v>шт.</v>
      </c>
      <c r="F340" s="9">
        <f>Source!I528</f>
        <v>4</v>
      </c>
      <c r="G340" s="21"/>
      <c r="H340" s="20"/>
      <c r="I340" s="9"/>
      <c r="J340" s="9"/>
      <c r="K340" s="21"/>
      <c r="L340" s="21"/>
      <c r="Q340">
        <f>ROUND((Source!BZ528/100)*ROUND((Source!AF528*Source!AV528)*Source!I528, 2), 2)</f>
        <v>1192.24</v>
      </c>
      <c r="R340">
        <f>Source!X528</f>
        <v>1192.24</v>
      </c>
      <c r="S340">
        <f>ROUND((Source!CA528/100)*ROUND((Source!AF528*Source!AV528)*Source!I528, 2), 2)</f>
        <v>170.32</v>
      </c>
      <c r="T340">
        <f>Source!Y528</f>
        <v>170.32</v>
      </c>
      <c r="U340">
        <f>ROUND((175/100)*ROUND((Source!AE528*Source!AV528)*Source!I528, 2), 2)</f>
        <v>0</v>
      </c>
      <c r="V340">
        <f>ROUND((108/100)*ROUND(Source!CS528*Source!I528, 2), 2)</f>
        <v>0</v>
      </c>
    </row>
    <row r="341" spans="1:22" ht="14.25" x14ac:dyDescent="0.2">
      <c r="A341" s="18"/>
      <c r="B341" s="18"/>
      <c r="C341" s="18"/>
      <c r="D341" s="18" t="s">
        <v>527</v>
      </c>
      <c r="E341" s="19"/>
      <c r="F341" s="9"/>
      <c r="G341" s="21">
        <f>Source!AO528</f>
        <v>212.9</v>
      </c>
      <c r="H341" s="20" t="str">
        <f>Source!DG528</f>
        <v>)*2</v>
      </c>
      <c r="I341" s="9">
        <f>Source!AV528</f>
        <v>1</v>
      </c>
      <c r="J341" s="9">
        <f>IF(Source!BA528&lt;&gt; 0, Source!BA528, 1)</f>
        <v>1</v>
      </c>
      <c r="K341" s="21">
        <f>Source!S528</f>
        <v>1703.2</v>
      </c>
      <c r="L341" s="21"/>
    </row>
    <row r="342" spans="1:22" ht="14.25" x14ac:dyDescent="0.2">
      <c r="A342" s="18"/>
      <c r="B342" s="18"/>
      <c r="C342" s="18"/>
      <c r="D342" s="18" t="s">
        <v>535</v>
      </c>
      <c r="E342" s="19"/>
      <c r="F342" s="9"/>
      <c r="G342" s="21">
        <f>Source!AL528</f>
        <v>4.53</v>
      </c>
      <c r="H342" s="20" t="str">
        <f>Source!DD528</f>
        <v>)*2</v>
      </c>
      <c r="I342" s="9">
        <f>Source!AW528</f>
        <v>1</v>
      </c>
      <c r="J342" s="9">
        <f>IF(Source!BC528&lt;&gt; 0, Source!BC528, 1)</f>
        <v>1</v>
      </c>
      <c r="K342" s="21">
        <f>Source!P528</f>
        <v>36.24</v>
      </c>
      <c r="L342" s="21"/>
    </row>
    <row r="343" spans="1:22" ht="14.25" x14ac:dyDescent="0.2">
      <c r="A343" s="18"/>
      <c r="B343" s="18"/>
      <c r="C343" s="18"/>
      <c r="D343" s="18" t="s">
        <v>528</v>
      </c>
      <c r="E343" s="19" t="s">
        <v>529</v>
      </c>
      <c r="F343" s="9">
        <f>Source!AT528</f>
        <v>70</v>
      </c>
      <c r="G343" s="21"/>
      <c r="H343" s="20"/>
      <c r="I343" s="9"/>
      <c r="J343" s="9"/>
      <c r="K343" s="21">
        <f>SUM(R340:R342)</f>
        <v>1192.24</v>
      </c>
      <c r="L343" s="21"/>
    </row>
    <row r="344" spans="1:22" ht="14.25" x14ac:dyDescent="0.2">
      <c r="A344" s="18"/>
      <c r="B344" s="18"/>
      <c r="C344" s="18"/>
      <c r="D344" s="18" t="s">
        <v>530</v>
      </c>
      <c r="E344" s="19" t="s">
        <v>529</v>
      </c>
      <c r="F344" s="9">
        <f>Source!AU528</f>
        <v>10</v>
      </c>
      <c r="G344" s="21"/>
      <c r="H344" s="20"/>
      <c r="I344" s="9"/>
      <c r="J344" s="9"/>
      <c r="K344" s="21">
        <f>SUM(T340:T343)</f>
        <v>170.32</v>
      </c>
      <c r="L344" s="21"/>
    </row>
    <row r="345" spans="1:22" ht="14.25" x14ac:dyDescent="0.2">
      <c r="A345" s="18"/>
      <c r="B345" s="18"/>
      <c r="C345" s="18"/>
      <c r="D345" s="18" t="s">
        <v>531</v>
      </c>
      <c r="E345" s="19" t="s">
        <v>532</v>
      </c>
      <c r="F345" s="9">
        <f>Source!AQ528</f>
        <v>0.3</v>
      </c>
      <c r="G345" s="21"/>
      <c r="H345" s="20" t="str">
        <f>Source!DI528</f>
        <v>)*2</v>
      </c>
      <c r="I345" s="9">
        <f>Source!AV528</f>
        <v>1</v>
      </c>
      <c r="J345" s="9"/>
      <c r="K345" s="21"/>
      <c r="L345" s="21">
        <f>Source!U528</f>
        <v>2.4</v>
      </c>
    </row>
    <row r="346" spans="1:22" ht="15" x14ac:dyDescent="0.25">
      <c r="A346" s="24"/>
      <c r="B346" s="24"/>
      <c r="C346" s="24"/>
      <c r="D346" s="24"/>
      <c r="E346" s="24"/>
      <c r="F346" s="24"/>
      <c r="G346" s="24"/>
      <c r="H346" s="24"/>
      <c r="I346" s="24"/>
      <c r="J346" s="44">
        <f>K341+K342+K343+K344</f>
        <v>3102.0000000000005</v>
      </c>
      <c r="K346" s="44"/>
      <c r="L346" s="25">
        <f>IF(Source!I528&lt;&gt;0, ROUND(J346/Source!I528, 2), 0)</f>
        <v>775.5</v>
      </c>
      <c r="P346" s="23">
        <f>J346</f>
        <v>3102.0000000000005</v>
      </c>
    </row>
    <row r="347" spans="1:22" ht="42.75" x14ac:dyDescent="0.2">
      <c r="A347" s="18">
        <v>32</v>
      </c>
      <c r="B347" s="18">
        <v>32</v>
      </c>
      <c r="C347" s="18" t="str">
        <f>Source!F530</f>
        <v>1.21-2303-28-1/1</v>
      </c>
      <c r="D347" s="18" t="str">
        <f>Source!G530</f>
        <v>Техническое обслуживание автоматического выключателя до 160 А</v>
      </c>
      <c r="E347" s="19" t="str">
        <f>Source!H530</f>
        <v>шт.</v>
      </c>
      <c r="F347" s="9">
        <f>Source!I530</f>
        <v>9</v>
      </c>
      <c r="G347" s="21"/>
      <c r="H347" s="20"/>
      <c r="I347" s="9"/>
      <c r="J347" s="9"/>
      <c r="K347" s="21"/>
      <c r="L347" s="21"/>
      <c r="Q347">
        <f>ROUND((Source!BZ530/100)*ROUND((Source!AF530*Source!AV530)*Source!I530, 2), 2)</f>
        <v>2682.54</v>
      </c>
      <c r="R347">
        <f>Source!X530</f>
        <v>2682.54</v>
      </c>
      <c r="S347">
        <f>ROUND((Source!CA530/100)*ROUND((Source!AF530*Source!AV530)*Source!I530, 2), 2)</f>
        <v>383.22</v>
      </c>
      <c r="T347">
        <f>Source!Y530</f>
        <v>383.22</v>
      </c>
      <c r="U347">
        <f>ROUND((175/100)*ROUND((Source!AE530*Source!AV530)*Source!I530, 2), 2)</f>
        <v>0</v>
      </c>
      <c r="V347">
        <f>ROUND((108/100)*ROUND(Source!CS530*Source!I530, 2), 2)</f>
        <v>0</v>
      </c>
    </row>
    <row r="348" spans="1:22" x14ac:dyDescent="0.2">
      <c r="D348" s="22" t="str">
        <f>"Объем: "&amp;Source!I530&amp;"=1+"&amp;"8"</f>
        <v>Объем: 9=1+8</v>
      </c>
    </row>
    <row r="349" spans="1:22" ht="14.25" x14ac:dyDescent="0.2">
      <c r="A349" s="18"/>
      <c r="B349" s="18"/>
      <c r="C349" s="18"/>
      <c r="D349" s="18" t="s">
        <v>527</v>
      </c>
      <c r="E349" s="19"/>
      <c r="F349" s="9"/>
      <c r="G349" s="21">
        <f>Source!AO530</f>
        <v>212.9</v>
      </c>
      <c r="H349" s="20" t="str">
        <f>Source!DG530</f>
        <v>)*2</v>
      </c>
      <c r="I349" s="9">
        <f>Source!AV530</f>
        <v>1</v>
      </c>
      <c r="J349" s="9">
        <f>IF(Source!BA530&lt;&gt; 0, Source!BA530, 1)</f>
        <v>1</v>
      </c>
      <c r="K349" s="21">
        <f>Source!S530</f>
        <v>3832.2</v>
      </c>
      <c r="L349" s="21"/>
    </row>
    <row r="350" spans="1:22" ht="14.25" x14ac:dyDescent="0.2">
      <c r="A350" s="18"/>
      <c r="B350" s="18"/>
      <c r="C350" s="18"/>
      <c r="D350" s="18" t="s">
        <v>535</v>
      </c>
      <c r="E350" s="19"/>
      <c r="F350" s="9"/>
      <c r="G350" s="21">
        <f>Source!AL530</f>
        <v>4.53</v>
      </c>
      <c r="H350" s="20" t="str">
        <f>Source!DD530</f>
        <v>)*2</v>
      </c>
      <c r="I350" s="9">
        <f>Source!AW530</f>
        <v>1</v>
      </c>
      <c r="J350" s="9">
        <f>IF(Source!BC530&lt;&gt; 0, Source!BC530, 1)</f>
        <v>1</v>
      </c>
      <c r="K350" s="21">
        <f>Source!P530</f>
        <v>81.540000000000006</v>
      </c>
      <c r="L350" s="21"/>
    </row>
    <row r="351" spans="1:22" ht="14.25" x14ac:dyDescent="0.2">
      <c r="A351" s="18"/>
      <c r="B351" s="18"/>
      <c r="C351" s="18"/>
      <c r="D351" s="18" t="s">
        <v>528</v>
      </c>
      <c r="E351" s="19" t="s">
        <v>529</v>
      </c>
      <c r="F351" s="9">
        <f>Source!AT530</f>
        <v>70</v>
      </c>
      <c r="G351" s="21"/>
      <c r="H351" s="20"/>
      <c r="I351" s="9"/>
      <c r="J351" s="9"/>
      <c r="K351" s="21">
        <f>SUM(R347:R350)</f>
        <v>2682.54</v>
      </c>
      <c r="L351" s="21"/>
    </row>
    <row r="352" spans="1:22" ht="14.25" x14ac:dyDescent="0.2">
      <c r="A352" s="18"/>
      <c r="B352" s="18"/>
      <c r="C352" s="18"/>
      <c r="D352" s="18" t="s">
        <v>530</v>
      </c>
      <c r="E352" s="19" t="s">
        <v>529</v>
      </c>
      <c r="F352" s="9">
        <f>Source!AU530</f>
        <v>10</v>
      </c>
      <c r="G352" s="21"/>
      <c r="H352" s="20"/>
      <c r="I352" s="9"/>
      <c r="J352" s="9"/>
      <c r="K352" s="21">
        <f>SUM(T347:T351)</f>
        <v>383.22</v>
      </c>
      <c r="L352" s="21"/>
    </row>
    <row r="353" spans="1:22" ht="14.25" x14ac:dyDescent="0.2">
      <c r="A353" s="18"/>
      <c r="B353" s="18"/>
      <c r="C353" s="18"/>
      <c r="D353" s="18" t="s">
        <v>531</v>
      </c>
      <c r="E353" s="19" t="s">
        <v>532</v>
      </c>
      <c r="F353" s="9">
        <f>Source!AQ530</f>
        <v>0.3</v>
      </c>
      <c r="G353" s="21"/>
      <c r="H353" s="20" t="str">
        <f>Source!DI530</f>
        <v>)*2</v>
      </c>
      <c r="I353" s="9">
        <f>Source!AV530</f>
        <v>1</v>
      </c>
      <c r="J353" s="9"/>
      <c r="K353" s="21"/>
      <c r="L353" s="21">
        <f>Source!U530</f>
        <v>5.3999999999999995</v>
      </c>
    </row>
    <row r="354" spans="1:22" ht="15" x14ac:dyDescent="0.25">
      <c r="A354" s="24"/>
      <c r="B354" s="24"/>
      <c r="C354" s="24"/>
      <c r="D354" s="24"/>
      <c r="E354" s="24"/>
      <c r="F354" s="24"/>
      <c r="G354" s="24"/>
      <c r="H354" s="24"/>
      <c r="I354" s="24"/>
      <c r="J354" s="44">
        <f>K349+K350+K351+K352</f>
        <v>6979.5</v>
      </c>
      <c r="K354" s="44"/>
      <c r="L354" s="25">
        <f>IF(Source!I530&lt;&gt;0, ROUND(J354/Source!I530, 2), 0)</f>
        <v>775.5</v>
      </c>
      <c r="P354" s="23">
        <f>J354</f>
        <v>6979.5</v>
      </c>
    </row>
    <row r="355" spans="1:22" ht="114" x14ac:dyDescent="0.2">
      <c r="A355" s="18">
        <v>33</v>
      </c>
      <c r="B355" s="18">
        <v>33</v>
      </c>
      <c r="C355" s="18" t="str">
        <f>Source!F531</f>
        <v>1.23-2303-5-1/1</v>
      </c>
      <c r="D355" s="18" t="str">
        <f>Source!G531</f>
        <v>Комплекс работ по техническому обслуживанию оборудования, автоматизированных систем и исполнительных механизмов - шкафы, пульты управления, автоматизированные рабочие места/Шкаф управления TM AWADA в сборе</v>
      </c>
      <c r="E355" s="19" t="str">
        <f>Source!H531</f>
        <v>шт.</v>
      </c>
      <c r="F355" s="9">
        <f>Source!I531</f>
        <v>7</v>
      </c>
      <c r="G355" s="21"/>
      <c r="H355" s="20"/>
      <c r="I355" s="9"/>
      <c r="J355" s="9"/>
      <c r="K355" s="21"/>
      <c r="L355" s="21"/>
      <c r="Q355">
        <f>ROUND((Source!BZ531/100)*ROUND((Source!AF531*Source!AV531)*Source!I531, 2), 2)</f>
        <v>7994.25</v>
      </c>
      <c r="R355">
        <f>Source!X531</f>
        <v>7994.25</v>
      </c>
      <c r="S355">
        <f>ROUND((Source!CA531/100)*ROUND((Source!AF531*Source!AV531)*Source!I531, 2), 2)</f>
        <v>1142.04</v>
      </c>
      <c r="T355">
        <f>Source!Y531</f>
        <v>1142.04</v>
      </c>
      <c r="U355">
        <f>ROUND((175/100)*ROUND((Source!AE531*Source!AV531)*Source!I531, 2), 2)</f>
        <v>0</v>
      </c>
      <c r="V355">
        <f>ROUND((108/100)*ROUND(Source!CS531*Source!I531, 2), 2)</f>
        <v>0</v>
      </c>
    </row>
    <row r="356" spans="1:22" x14ac:dyDescent="0.2">
      <c r="D356" s="22" t="str">
        <f>"Объем: "&amp;Source!I531&amp;"=1+"&amp;"1+"&amp;"5"</f>
        <v>Объем: 7=1+1+5</v>
      </c>
    </row>
    <row r="357" spans="1:22" ht="14.25" x14ac:dyDescent="0.2">
      <c r="A357" s="18"/>
      <c r="B357" s="18"/>
      <c r="C357" s="18"/>
      <c r="D357" s="18" t="s">
        <v>527</v>
      </c>
      <c r="E357" s="19"/>
      <c r="F357" s="9"/>
      <c r="G357" s="21">
        <f>Source!AO531</f>
        <v>815.74</v>
      </c>
      <c r="H357" s="20" t="str">
        <f>Source!DG531</f>
        <v>)*2</v>
      </c>
      <c r="I357" s="9">
        <f>Source!AV531</f>
        <v>1</v>
      </c>
      <c r="J357" s="9">
        <f>IF(Source!BA531&lt;&gt; 0, Source!BA531, 1)</f>
        <v>1</v>
      </c>
      <c r="K357" s="21">
        <f>Source!S531</f>
        <v>11420.36</v>
      </c>
      <c r="L357" s="21"/>
    </row>
    <row r="358" spans="1:22" ht="14.25" x14ac:dyDescent="0.2">
      <c r="A358" s="18"/>
      <c r="B358" s="18"/>
      <c r="C358" s="18"/>
      <c r="D358" s="18" t="s">
        <v>528</v>
      </c>
      <c r="E358" s="19" t="s">
        <v>529</v>
      </c>
      <c r="F358" s="9">
        <f>Source!AT531</f>
        <v>70</v>
      </c>
      <c r="G358" s="21"/>
      <c r="H358" s="20"/>
      <c r="I358" s="9"/>
      <c r="J358" s="9"/>
      <c r="K358" s="21">
        <f>SUM(R355:R357)</f>
        <v>7994.25</v>
      </c>
      <c r="L358" s="21"/>
    </row>
    <row r="359" spans="1:22" ht="14.25" x14ac:dyDescent="0.2">
      <c r="A359" s="18"/>
      <c r="B359" s="18"/>
      <c r="C359" s="18"/>
      <c r="D359" s="18" t="s">
        <v>530</v>
      </c>
      <c r="E359" s="19" t="s">
        <v>529</v>
      </c>
      <c r="F359" s="9">
        <f>Source!AU531</f>
        <v>10</v>
      </c>
      <c r="G359" s="21"/>
      <c r="H359" s="20"/>
      <c r="I359" s="9"/>
      <c r="J359" s="9"/>
      <c r="K359" s="21">
        <f>SUM(T355:T358)</f>
        <v>1142.04</v>
      </c>
      <c r="L359" s="21"/>
    </row>
    <row r="360" spans="1:22" ht="14.25" x14ac:dyDescent="0.2">
      <c r="A360" s="18"/>
      <c r="B360" s="18"/>
      <c r="C360" s="18"/>
      <c r="D360" s="18" t="s">
        <v>531</v>
      </c>
      <c r="E360" s="19" t="s">
        <v>532</v>
      </c>
      <c r="F360" s="9">
        <f>Source!AQ531</f>
        <v>1.06</v>
      </c>
      <c r="G360" s="21"/>
      <c r="H360" s="20" t="str">
        <f>Source!DI531</f>
        <v>)*2</v>
      </c>
      <c r="I360" s="9">
        <f>Source!AV531</f>
        <v>1</v>
      </c>
      <c r="J360" s="9"/>
      <c r="K360" s="21"/>
      <c r="L360" s="21">
        <f>Source!U531</f>
        <v>14.84</v>
      </c>
    </row>
    <row r="361" spans="1:22" ht="15" x14ac:dyDescent="0.25">
      <c r="A361" s="24"/>
      <c r="B361" s="24"/>
      <c r="C361" s="24"/>
      <c r="D361" s="24"/>
      <c r="E361" s="24"/>
      <c r="F361" s="24"/>
      <c r="G361" s="24"/>
      <c r="H361" s="24"/>
      <c r="I361" s="24"/>
      <c r="J361" s="44">
        <f>K357+K358+K359</f>
        <v>20556.650000000001</v>
      </c>
      <c r="K361" s="44"/>
      <c r="L361" s="25">
        <f>IF(Source!I531&lt;&gt;0, ROUND(J361/Source!I531, 2), 0)</f>
        <v>2936.66</v>
      </c>
      <c r="P361" s="23">
        <f>J361</f>
        <v>20556.650000000001</v>
      </c>
    </row>
    <row r="363" spans="1:22" ht="15" x14ac:dyDescent="0.25">
      <c r="A363" s="43" t="str">
        <f>CONCATENATE("Итого по подразделу: ",IF(Source!G533&lt;&gt;"Новый подраздел", Source!G533, ""))</f>
        <v>Итого по подразделу: 4.1 Оборудование</v>
      </c>
      <c r="B363" s="43"/>
      <c r="C363" s="43"/>
      <c r="D363" s="43"/>
      <c r="E363" s="43"/>
      <c r="F363" s="43"/>
      <c r="G363" s="43"/>
      <c r="H363" s="43"/>
      <c r="I363" s="43"/>
      <c r="J363" s="41">
        <f>SUM(P215:P362)</f>
        <v>90977.979999999981</v>
      </c>
      <c r="K363" s="42"/>
      <c r="L363" s="27"/>
    </row>
    <row r="366" spans="1:22" ht="16.5" x14ac:dyDescent="0.25">
      <c r="A366" s="45" t="str">
        <f>CONCATENATE("Подраздел: ",IF(Source!G563&lt;&gt;"Новый подраздел", Source!G563, ""))</f>
        <v>Подраздел: 4.2 Осветительная арматура</v>
      </c>
      <c r="B366" s="45"/>
      <c r="C366" s="45"/>
      <c r="D366" s="45"/>
      <c r="E366" s="45"/>
      <c r="F366" s="45"/>
      <c r="G366" s="45"/>
      <c r="H366" s="45"/>
      <c r="I366" s="45"/>
      <c r="J366" s="45"/>
      <c r="K366" s="45"/>
      <c r="L366" s="45"/>
    </row>
    <row r="367" spans="1:22" ht="207.75" x14ac:dyDescent="0.2">
      <c r="A367" s="18">
        <v>34</v>
      </c>
      <c r="B367" s="18">
        <v>34</v>
      </c>
      <c r="C367" s="18" t="s">
        <v>537</v>
      </c>
      <c r="D367" s="18" t="s">
        <v>538</v>
      </c>
      <c r="E367" s="19" t="str">
        <f>Source!H567</f>
        <v>шт.</v>
      </c>
      <c r="F367" s="9">
        <f>Source!I567</f>
        <v>270</v>
      </c>
      <c r="G367" s="21"/>
      <c r="H367" s="20"/>
      <c r="I367" s="9"/>
      <c r="J367" s="9"/>
      <c r="K367" s="21"/>
      <c r="L367" s="21"/>
      <c r="Q367">
        <f>ROUND((Source!BZ567/100)*ROUND((Source!AF567*Source!AV567)*Source!I567, 2), 2)</f>
        <v>19889.91</v>
      </c>
      <c r="R367">
        <f>Source!X567</f>
        <v>19889.91</v>
      </c>
      <c r="S367">
        <f>ROUND((Source!CA567/100)*ROUND((Source!AF567*Source!AV567)*Source!I567, 2), 2)</f>
        <v>2841.42</v>
      </c>
      <c r="T367">
        <f>Source!Y567</f>
        <v>2841.42</v>
      </c>
      <c r="U367">
        <f>ROUND((175/100)*ROUND((Source!AE567*Source!AV567)*Source!I567, 2), 2)</f>
        <v>0</v>
      </c>
      <c r="V367">
        <f>ROUND((108/100)*ROUND(Source!CS567*Source!I567, 2), 2)</f>
        <v>0</v>
      </c>
    </row>
    <row r="368" spans="1:22" ht="14.25" x14ac:dyDescent="0.2">
      <c r="A368" s="18"/>
      <c r="B368" s="18"/>
      <c r="C368" s="18"/>
      <c r="D368" s="18" t="s">
        <v>527</v>
      </c>
      <c r="E368" s="19"/>
      <c r="F368" s="9"/>
      <c r="G368" s="21">
        <f>Source!AO567</f>
        <v>101.19</v>
      </c>
      <c r="H368" s="20" t="str">
        <f>Source!DG567</f>
        <v>*1,04</v>
      </c>
      <c r="I368" s="9">
        <f>Source!AV567</f>
        <v>1</v>
      </c>
      <c r="J368" s="9">
        <f>IF(Source!BA567&lt;&gt; 0, Source!BA567, 1)</f>
        <v>1</v>
      </c>
      <c r="K368" s="21">
        <f>Source!S567</f>
        <v>28414.15</v>
      </c>
      <c r="L368" s="21"/>
    </row>
    <row r="369" spans="1:22" ht="14.25" x14ac:dyDescent="0.2">
      <c r="A369" s="18"/>
      <c r="B369" s="18"/>
      <c r="C369" s="18"/>
      <c r="D369" s="18" t="s">
        <v>535</v>
      </c>
      <c r="E369" s="19"/>
      <c r="F369" s="9"/>
      <c r="G369" s="21">
        <f>Source!AL567</f>
        <v>1.26</v>
      </c>
      <c r="H369" s="20" t="str">
        <f>Source!DD567</f>
        <v/>
      </c>
      <c r="I369" s="9">
        <f>Source!AW567</f>
        <v>1</v>
      </c>
      <c r="J369" s="9">
        <f>IF(Source!BC567&lt;&gt; 0, Source!BC567, 1)</f>
        <v>1</v>
      </c>
      <c r="K369" s="21">
        <f>Source!P567</f>
        <v>340.2</v>
      </c>
      <c r="L369" s="21"/>
    </row>
    <row r="370" spans="1:22" ht="14.25" x14ac:dyDescent="0.2">
      <c r="A370" s="18"/>
      <c r="B370" s="18"/>
      <c r="C370" s="18"/>
      <c r="D370" s="18" t="s">
        <v>528</v>
      </c>
      <c r="E370" s="19" t="s">
        <v>529</v>
      </c>
      <c r="F370" s="9">
        <f>Source!AT567</f>
        <v>70</v>
      </c>
      <c r="G370" s="21"/>
      <c r="H370" s="20"/>
      <c r="I370" s="9"/>
      <c r="J370" s="9"/>
      <c r="K370" s="21">
        <f>SUM(R367:R369)</f>
        <v>19889.91</v>
      </c>
      <c r="L370" s="21"/>
    </row>
    <row r="371" spans="1:22" ht="14.25" x14ac:dyDescent="0.2">
      <c r="A371" s="18"/>
      <c r="B371" s="18"/>
      <c r="C371" s="18"/>
      <c r="D371" s="18" t="s">
        <v>530</v>
      </c>
      <c r="E371" s="19" t="s">
        <v>529</v>
      </c>
      <c r="F371" s="9">
        <f>Source!AU567</f>
        <v>10</v>
      </c>
      <c r="G371" s="21"/>
      <c r="H371" s="20"/>
      <c r="I371" s="9"/>
      <c r="J371" s="9"/>
      <c r="K371" s="21">
        <f>SUM(T367:T370)</f>
        <v>2841.42</v>
      </c>
      <c r="L371" s="21"/>
    </row>
    <row r="372" spans="1:22" ht="14.25" x14ac:dyDescent="0.2">
      <c r="A372" s="18"/>
      <c r="B372" s="18"/>
      <c r="C372" s="18"/>
      <c r="D372" s="18" t="s">
        <v>531</v>
      </c>
      <c r="E372" s="19" t="s">
        <v>532</v>
      </c>
      <c r="F372" s="9">
        <f>Source!AQ567</f>
        <v>0.18</v>
      </c>
      <c r="G372" s="21"/>
      <c r="H372" s="20" t="str">
        <f>Source!DI567</f>
        <v>*1,04</v>
      </c>
      <c r="I372" s="9">
        <f>Source!AV567</f>
        <v>1</v>
      </c>
      <c r="J372" s="9"/>
      <c r="K372" s="21"/>
      <c r="L372" s="21">
        <f>Source!U567</f>
        <v>50.544000000000004</v>
      </c>
    </row>
    <row r="373" spans="1:22" ht="15" x14ac:dyDescent="0.25">
      <c r="A373" s="24"/>
      <c r="B373" s="24"/>
      <c r="C373" s="24"/>
      <c r="D373" s="24"/>
      <c r="E373" s="24"/>
      <c r="F373" s="24"/>
      <c r="G373" s="24"/>
      <c r="H373" s="24"/>
      <c r="I373" s="24"/>
      <c r="J373" s="44">
        <f>K368+K369+K370+K371</f>
        <v>51485.68</v>
      </c>
      <c r="K373" s="44"/>
      <c r="L373" s="25">
        <f>IF(Source!I567&lt;&gt;0, ROUND(J373/Source!I567, 2), 0)</f>
        <v>190.69</v>
      </c>
      <c r="P373" s="23">
        <f>J373</f>
        <v>51485.68</v>
      </c>
    </row>
    <row r="374" spans="1:22" ht="222" x14ac:dyDescent="0.2">
      <c r="A374" s="18">
        <v>35</v>
      </c>
      <c r="B374" s="18">
        <v>35</v>
      </c>
      <c r="C374" s="18" t="s">
        <v>539</v>
      </c>
      <c r="D374" s="18" t="s">
        <v>540</v>
      </c>
      <c r="E374" s="19" t="str">
        <f>Source!H568</f>
        <v>шт.</v>
      </c>
      <c r="F374" s="9">
        <f>Source!I568</f>
        <v>12</v>
      </c>
      <c r="G374" s="21"/>
      <c r="H374" s="20"/>
      <c r="I374" s="9"/>
      <c r="J374" s="9"/>
      <c r="K374" s="21"/>
      <c r="L374" s="21"/>
      <c r="Q374">
        <f>ROUND((Source!BZ568/100)*ROUND((Source!AF568*Source!AV568)*Source!I568, 2), 2)</f>
        <v>884</v>
      </c>
      <c r="R374">
        <f>Source!X568</f>
        <v>884</v>
      </c>
      <c r="S374">
        <f>ROUND((Source!CA568/100)*ROUND((Source!AF568*Source!AV568)*Source!I568, 2), 2)</f>
        <v>126.29</v>
      </c>
      <c r="T374">
        <f>Source!Y568</f>
        <v>126.29</v>
      </c>
      <c r="U374">
        <f>ROUND((175/100)*ROUND((Source!AE568*Source!AV568)*Source!I568, 2), 2)</f>
        <v>0</v>
      </c>
      <c r="V374">
        <f>ROUND((108/100)*ROUND(Source!CS568*Source!I568, 2), 2)</f>
        <v>0</v>
      </c>
    </row>
    <row r="375" spans="1:22" x14ac:dyDescent="0.2">
      <c r="D375" s="22" t="str">
        <f>"Объем: "&amp;Source!I568&amp;"=10+"&amp;"2"</f>
        <v>Объем: 12=10+2</v>
      </c>
    </row>
    <row r="376" spans="1:22" ht="14.25" x14ac:dyDescent="0.2">
      <c r="A376" s="18"/>
      <c r="B376" s="18"/>
      <c r="C376" s="18"/>
      <c r="D376" s="18" t="s">
        <v>527</v>
      </c>
      <c r="E376" s="19"/>
      <c r="F376" s="9"/>
      <c r="G376" s="21">
        <f>Source!AO568</f>
        <v>101.19</v>
      </c>
      <c r="H376" s="20" t="str">
        <f>Source!DG568</f>
        <v>*1,04</v>
      </c>
      <c r="I376" s="9">
        <f>Source!AV568</f>
        <v>1</v>
      </c>
      <c r="J376" s="9">
        <f>IF(Source!BA568&lt;&gt; 0, Source!BA568, 1)</f>
        <v>1</v>
      </c>
      <c r="K376" s="21">
        <f>Source!S568</f>
        <v>1262.8499999999999</v>
      </c>
      <c r="L376" s="21"/>
    </row>
    <row r="377" spans="1:22" ht="14.25" x14ac:dyDescent="0.2">
      <c r="A377" s="18"/>
      <c r="B377" s="18"/>
      <c r="C377" s="18"/>
      <c r="D377" s="18" t="s">
        <v>535</v>
      </c>
      <c r="E377" s="19"/>
      <c r="F377" s="9"/>
      <c r="G377" s="21">
        <f>Source!AL568</f>
        <v>1.57</v>
      </c>
      <c r="H377" s="20" t="str">
        <f>Source!DD568</f>
        <v/>
      </c>
      <c r="I377" s="9">
        <f>Source!AW568</f>
        <v>1</v>
      </c>
      <c r="J377" s="9">
        <f>IF(Source!BC568&lt;&gt; 0, Source!BC568, 1)</f>
        <v>1</v>
      </c>
      <c r="K377" s="21">
        <f>Source!P568</f>
        <v>18.84</v>
      </c>
      <c r="L377" s="21"/>
    </row>
    <row r="378" spans="1:22" ht="14.25" x14ac:dyDescent="0.2">
      <c r="A378" s="18"/>
      <c r="B378" s="18"/>
      <c r="C378" s="18"/>
      <c r="D378" s="18" t="s">
        <v>528</v>
      </c>
      <c r="E378" s="19" t="s">
        <v>529</v>
      </c>
      <c r="F378" s="9">
        <f>Source!AT568</f>
        <v>70</v>
      </c>
      <c r="G378" s="21"/>
      <c r="H378" s="20"/>
      <c r="I378" s="9"/>
      <c r="J378" s="9"/>
      <c r="K378" s="21">
        <f>SUM(R374:R377)</f>
        <v>884</v>
      </c>
      <c r="L378" s="21"/>
    </row>
    <row r="379" spans="1:22" ht="14.25" x14ac:dyDescent="0.2">
      <c r="A379" s="18"/>
      <c r="B379" s="18"/>
      <c r="C379" s="18"/>
      <c r="D379" s="18" t="s">
        <v>530</v>
      </c>
      <c r="E379" s="19" t="s">
        <v>529</v>
      </c>
      <c r="F379" s="9">
        <f>Source!AU568</f>
        <v>10</v>
      </c>
      <c r="G379" s="21"/>
      <c r="H379" s="20"/>
      <c r="I379" s="9"/>
      <c r="J379" s="9"/>
      <c r="K379" s="21">
        <f>SUM(T374:T378)</f>
        <v>126.29</v>
      </c>
      <c r="L379" s="21"/>
    </row>
    <row r="380" spans="1:22" ht="14.25" x14ac:dyDescent="0.2">
      <c r="A380" s="18"/>
      <c r="B380" s="18"/>
      <c r="C380" s="18"/>
      <c r="D380" s="18" t="s">
        <v>531</v>
      </c>
      <c r="E380" s="19" t="s">
        <v>532</v>
      </c>
      <c r="F380" s="9">
        <f>Source!AQ568</f>
        <v>0.18</v>
      </c>
      <c r="G380" s="21"/>
      <c r="H380" s="20" t="str">
        <f>Source!DI568</f>
        <v>*1,04</v>
      </c>
      <c r="I380" s="9">
        <f>Source!AV568</f>
        <v>1</v>
      </c>
      <c r="J380" s="9"/>
      <c r="K380" s="21"/>
      <c r="L380" s="21">
        <f>Source!U568</f>
        <v>2.2464</v>
      </c>
    </row>
    <row r="381" spans="1:22" ht="15" x14ac:dyDescent="0.25">
      <c r="A381" s="24"/>
      <c r="B381" s="24"/>
      <c r="C381" s="24"/>
      <c r="D381" s="24"/>
      <c r="E381" s="24"/>
      <c r="F381" s="24"/>
      <c r="G381" s="24"/>
      <c r="H381" s="24"/>
      <c r="I381" s="24"/>
      <c r="J381" s="44">
        <f>K376+K377+K378+K379</f>
        <v>2291.9799999999996</v>
      </c>
      <c r="K381" s="44"/>
      <c r="L381" s="25">
        <f>IF(Source!I568&lt;&gt;0, ROUND(J381/Source!I568, 2), 0)</f>
        <v>191</v>
      </c>
      <c r="P381" s="23">
        <f>J381</f>
        <v>2291.9799999999996</v>
      </c>
    </row>
    <row r="382" spans="1:22" ht="71.25" x14ac:dyDescent="0.2">
      <c r="A382" s="18">
        <v>36</v>
      </c>
      <c r="B382" s="18">
        <v>36</v>
      </c>
      <c r="C382" s="18" t="str">
        <f>Source!F569</f>
        <v>1.20-2103-20-1/1</v>
      </c>
      <c r="D382" s="18" t="str">
        <f>Source!G569</f>
        <v>Техническое обслуживание датчика движения инфракрасного, встраиваемого в подвесной потолок, для управления освещением - ежемесячное</v>
      </c>
      <c r="E382" s="19" t="str">
        <f>Source!H569</f>
        <v>шт.</v>
      </c>
      <c r="F382" s="9">
        <f>Source!I569</f>
        <v>30</v>
      </c>
      <c r="G382" s="21"/>
      <c r="H382" s="20"/>
      <c r="I382" s="9"/>
      <c r="J382" s="9"/>
      <c r="K382" s="21"/>
      <c r="L382" s="21"/>
      <c r="Q382">
        <f>ROUND((Source!BZ569/100)*ROUND((Source!AF569*Source!AV569)*Source!I569, 2), 2)</f>
        <v>12277.44</v>
      </c>
      <c r="R382">
        <f>Source!X569</f>
        <v>12277.44</v>
      </c>
      <c r="S382">
        <f>ROUND((Source!CA569/100)*ROUND((Source!AF569*Source!AV569)*Source!I569, 2), 2)</f>
        <v>1753.92</v>
      </c>
      <c r="T382">
        <f>Source!Y569</f>
        <v>1753.92</v>
      </c>
      <c r="U382">
        <f>ROUND((175/100)*ROUND((Source!AE569*Source!AV569)*Source!I569, 2), 2)</f>
        <v>0</v>
      </c>
      <c r="V382">
        <f>ROUND((108/100)*ROUND(Source!CS569*Source!I569, 2), 2)</f>
        <v>0</v>
      </c>
    </row>
    <row r="383" spans="1:22" x14ac:dyDescent="0.2">
      <c r="D383" s="22" t="str">
        <f>"Объем: "&amp;Source!I569&amp;"=18+"&amp;"12"</f>
        <v>Объем: 30=18+12</v>
      </c>
    </row>
    <row r="384" spans="1:22" ht="14.25" x14ac:dyDescent="0.2">
      <c r="A384" s="18"/>
      <c r="B384" s="18"/>
      <c r="C384" s="18"/>
      <c r="D384" s="18" t="s">
        <v>527</v>
      </c>
      <c r="E384" s="19"/>
      <c r="F384" s="9"/>
      <c r="G384" s="21">
        <f>Source!AO569</f>
        <v>146.16</v>
      </c>
      <c r="H384" s="20" t="str">
        <f>Source!DG569</f>
        <v>)*4</v>
      </c>
      <c r="I384" s="9">
        <f>Source!AV569</f>
        <v>1</v>
      </c>
      <c r="J384" s="9">
        <f>IF(Source!BA569&lt;&gt; 0, Source!BA569, 1)</f>
        <v>1</v>
      </c>
      <c r="K384" s="21">
        <f>Source!S569</f>
        <v>17539.2</v>
      </c>
      <c r="L384" s="21"/>
    </row>
    <row r="385" spans="1:22" ht="14.25" x14ac:dyDescent="0.2">
      <c r="A385" s="18"/>
      <c r="B385" s="18"/>
      <c r="C385" s="18"/>
      <c r="D385" s="18" t="s">
        <v>535</v>
      </c>
      <c r="E385" s="19"/>
      <c r="F385" s="9"/>
      <c r="G385" s="21">
        <f>Source!AL569</f>
        <v>1.26</v>
      </c>
      <c r="H385" s="20" t="str">
        <f>Source!DD569</f>
        <v>)*4</v>
      </c>
      <c r="I385" s="9">
        <f>Source!AW569</f>
        <v>1</v>
      </c>
      <c r="J385" s="9">
        <f>IF(Source!BC569&lt;&gt; 0, Source!BC569, 1)</f>
        <v>1</v>
      </c>
      <c r="K385" s="21">
        <f>Source!P569</f>
        <v>151.19999999999999</v>
      </c>
      <c r="L385" s="21"/>
    </row>
    <row r="386" spans="1:22" ht="14.25" x14ac:dyDescent="0.2">
      <c r="A386" s="18"/>
      <c r="B386" s="18"/>
      <c r="C386" s="18"/>
      <c r="D386" s="18" t="s">
        <v>528</v>
      </c>
      <c r="E386" s="19" t="s">
        <v>529</v>
      </c>
      <c r="F386" s="9">
        <f>Source!AT569</f>
        <v>70</v>
      </c>
      <c r="G386" s="21"/>
      <c r="H386" s="20"/>
      <c r="I386" s="9"/>
      <c r="J386" s="9"/>
      <c r="K386" s="21">
        <f>SUM(R382:R385)</f>
        <v>12277.44</v>
      </c>
      <c r="L386" s="21"/>
    </row>
    <row r="387" spans="1:22" ht="14.25" x14ac:dyDescent="0.2">
      <c r="A387" s="18"/>
      <c r="B387" s="18"/>
      <c r="C387" s="18"/>
      <c r="D387" s="18" t="s">
        <v>530</v>
      </c>
      <c r="E387" s="19" t="s">
        <v>529</v>
      </c>
      <c r="F387" s="9">
        <f>Source!AU569</f>
        <v>10</v>
      </c>
      <c r="G387" s="21"/>
      <c r="H387" s="20"/>
      <c r="I387" s="9"/>
      <c r="J387" s="9"/>
      <c r="K387" s="21">
        <f>SUM(T382:T386)</f>
        <v>1753.92</v>
      </c>
      <c r="L387" s="21"/>
    </row>
    <row r="388" spans="1:22" ht="14.25" x14ac:dyDescent="0.2">
      <c r="A388" s="18"/>
      <c r="B388" s="18"/>
      <c r="C388" s="18"/>
      <c r="D388" s="18" t="s">
        <v>531</v>
      </c>
      <c r="E388" s="19" t="s">
        <v>532</v>
      </c>
      <c r="F388" s="9">
        <f>Source!AQ569</f>
        <v>0.26</v>
      </c>
      <c r="G388" s="21"/>
      <c r="H388" s="20" t="str">
        <f>Source!DI569</f>
        <v>)*4</v>
      </c>
      <c r="I388" s="9">
        <f>Source!AV569</f>
        <v>1</v>
      </c>
      <c r="J388" s="9"/>
      <c r="K388" s="21"/>
      <c r="L388" s="21">
        <f>Source!U569</f>
        <v>31.200000000000003</v>
      </c>
    </row>
    <row r="389" spans="1:22" ht="15" x14ac:dyDescent="0.25">
      <c r="A389" s="24"/>
      <c r="B389" s="24"/>
      <c r="C389" s="24"/>
      <c r="D389" s="24"/>
      <c r="E389" s="24"/>
      <c r="F389" s="24"/>
      <c r="G389" s="24"/>
      <c r="H389" s="24"/>
      <c r="I389" s="24"/>
      <c r="J389" s="44">
        <f>K384+K385+K386+K387</f>
        <v>31721.760000000002</v>
      </c>
      <c r="K389" s="44"/>
      <c r="L389" s="25">
        <f>IF(Source!I569&lt;&gt;0, ROUND(J389/Source!I569, 2), 0)</f>
        <v>1057.3900000000001</v>
      </c>
      <c r="P389" s="23">
        <f>J389</f>
        <v>31721.760000000002</v>
      </c>
    </row>
    <row r="390" spans="1:22" ht="165" x14ac:dyDescent="0.2">
      <c r="A390" s="18">
        <v>37</v>
      </c>
      <c r="B390" s="18">
        <v>37</v>
      </c>
      <c r="C390" s="18" t="s">
        <v>541</v>
      </c>
      <c r="D390" s="18" t="s">
        <v>542</v>
      </c>
      <c r="E390" s="19" t="str">
        <f>Source!H570</f>
        <v>шт.</v>
      </c>
      <c r="F390" s="9">
        <f>Source!I570</f>
        <v>51</v>
      </c>
      <c r="G390" s="21"/>
      <c r="H390" s="20"/>
      <c r="I390" s="9"/>
      <c r="J390" s="9"/>
      <c r="K390" s="21"/>
      <c r="L390" s="21"/>
      <c r="Q390">
        <f>ROUND((Source!BZ570/100)*ROUND((Source!AF570*Source!AV570)*Source!I570, 2), 2)</f>
        <v>7513.97</v>
      </c>
      <c r="R390">
        <f>Source!X570</f>
        <v>7513.97</v>
      </c>
      <c r="S390">
        <f>ROUND((Source!CA570/100)*ROUND((Source!AF570*Source!AV570)*Source!I570, 2), 2)</f>
        <v>1073.42</v>
      </c>
      <c r="T390">
        <f>Source!Y570</f>
        <v>1073.42</v>
      </c>
      <c r="U390">
        <f>ROUND((175/100)*ROUND((Source!AE570*Source!AV570)*Source!I570, 2), 2)</f>
        <v>0</v>
      </c>
      <c r="V390">
        <f>ROUND((108/100)*ROUND(Source!CS570*Source!I570, 2), 2)</f>
        <v>0</v>
      </c>
    </row>
    <row r="391" spans="1:22" ht="14.25" x14ac:dyDescent="0.2">
      <c r="A391" s="18"/>
      <c r="B391" s="18"/>
      <c r="C391" s="18"/>
      <c r="D391" s="18" t="s">
        <v>527</v>
      </c>
      <c r="E391" s="19"/>
      <c r="F391" s="9"/>
      <c r="G391" s="21">
        <f>Source!AO570</f>
        <v>202.38</v>
      </c>
      <c r="H391" s="20" t="str">
        <f>Source!DG570</f>
        <v>)*1,04</v>
      </c>
      <c r="I391" s="9">
        <f>Source!AV570</f>
        <v>1</v>
      </c>
      <c r="J391" s="9">
        <f>IF(Source!BA570&lt;&gt; 0, Source!BA570, 1)</f>
        <v>1</v>
      </c>
      <c r="K391" s="21">
        <f>Source!S570</f>
        <v>10734.24</v>
      </c>
      <c r="L391" s="21"/>
    </row>
    <row r="392" spans="1:22" ht="14.25" x14ac:dyDescent="0.2">
      <c r="A392" s="18"/>
      <c r="B392" s="18"/>
      <c r="C392" s="18"/>
      <c r="D392" s="18" t="s">
        <v>535</v>
      </c>
      <c r="E392" s="19"/>
      <c r="F392" s="9"/>
      <c r="G392" s="21">
        <f>Source!AL570</f>
        <v>9.58</v>
      </c>
      <c r="H392" s="20" t="str">
        <f>Source!DD570</f>
        <v/>
      </c>
      <c r="I392" s="9">
        <f>Source!AW570</f>
        <v>1</v>
      </c>
      <c r="J392" s="9">
        <f>IF(Source!BC570&lt;&gt; 0, Source!BC570, 1)</f>
        <v>1</v>
      </c>
      <c r="K392" s="21">
        <f>Source!P570</f>
        <v>488.58</v>
      </c>
      <c r="L392" s="21"/>
    </row>
    <row r="393" spans="1:22" ht="14.25" x14ac:dyDescent="0.2">
      <c r="A393" s="18"/>
      <c r="B393" s="18"/>
      <c r="C393" s="18"/>
      <c r="D393" s="18" t="s">
        <v>528</v>
      </c>
      <c r="E393" s="19" t="s">
        <v>529</v>
      </c>
      <c r="F393" s="9">
        <f>Source!AT570</f>
        <v>70</v>
      </c>
      <c r="G393" s="21"/>
      <c r="H393" s="20"/>
      <c r="I393" s="9"/>
      <c r="J393" s="9"/>
      <c r="K393" s="21">
        <f>SUM(R390:R392)</f>
        <v>7513.97</v>
      </c>
      <c r="L393" s="21"/>
    </row>
    <row r="394" spans="1:22" ht="14.25" x14ac:dyDescent="0.2">
      <c r="A394" s="18"/>
      <c r="B394" s="18"/>
      <c r="C394" s="18"/>
      <c r="D394" s="18" t="s">
        <v>530</v>
      </c>
      <c r="E394" s="19" t="s">
        <v>529</v>
      </c>
      <c r="F394" s="9">
        <f>Source!AU570</f>
        <v>10</v>
      </c>
      <c r="G394" s="21"/>
      <c r="H394" s="20"/>
      <c r="I394" s="9"/>
      <c r="J394" s="9"/>
      <c r="K394" s="21">
        <f>SUM(T390:T393)</f>
        <v>1073.42</v>
      </c>
      <c r="L394" s="21"/>
    </row>
    <row r="395" spans="1:22" ht="14.25" x14ac:dyDescent="0.2">
      <c r="A395" s="18"/>
      <c r="B395" s="18"/>
      <c r="C395" s="18"/>
      <c r="D395" s="18" t="s">
        <v>531</v>
      </c>
      <c r="E395" s="19" t="s">
        <v>532</v>
      </c>
      <c r="F395" s="9">
        <f>Source!AQ570</f>
        <v>0.36</v>
      </c>
      <c r="G395" s="21"/>
      <c r="H395" s="20" t="str">
        <f>Source!DI570</f>
        <v>)*1,04</v>
      </c>
      <c r="I395" s="9">
        <f>Source!AV570</f>
        <v>1</v>
      </c>
      <c r="J395" s="9"/>
      <c r="K395" s="21"/>
      <c r="L395" s="21">
        <f>Source!U570</f>
        <v>19.0944</v>
      </c>
    </row>
    <row r="396" spans="1:22" ht="15" x14ac:dyDescent="0.25">
      <c r="A396" s="24"/>
      <c r="B396" s="24"/>
      <c r="C396" s="24"/>
      <c r="D396" s="24"/>
      <c r="E396" s="24"/>
      <c r="F396" s="24"/>
      <c r="G396" s="24"/>
      <c r="H396" s="24"/>
      <c r="I396" s="24"/>
      <c r="J396" s="44">
        <f>K391+K392+K393+K394</f>
        <v>19810.21</v>
      </c>
      <c r="K396" s="44"/>
      <c r="L396" s="25">
        <f>IF(Source!I570&lt;&gt;0, ROUND(J396/Source!I570, 2), 0)</f>
        <v>388.44</v>
      </c>
      <c r="P396" s="23">
        <f>J396</f>
        <v>19810.21</v>
      </c>
    </row>
    <row r="397" spans="1:22" ht="236.25" x14ac:dyDescent="0.2">
      <c r="A397" s="18">
        <v>38</v>
      </c>
      <c r="B397" s="18">
        <v>38</v>
      </c>
      <c r="C397" s="18" t="s">
        <v>537</v>
      </c>
      <c r="D397" s="18" t="s">
        <v>543</v>
      </c>
      <c r="E397" s="19" t="str">
        <f>Source!H571</f>
        <v>шт.</v>
      </c>
      <c r="F397" s="9">
        <f>Source!I571</f>
        <v>880</v>
      </c>
      <c r="G397" s="21"/>
      <c r="H397" s="20"/>
      <c r="I397" s="9"/>
      <c r="J397" s="9"/>
      <c r="K397" s="21"/>
      <c r="L397" s="21"/>
      <c r="Q397">
        <f>ROUND((Source!BZ571/100)*ROUND((Source!AF571*Source!AV571)*Source!I571, 2), 2)</f>
        <v>64826.36</v>
      </c>
      <c r="R397">
        <f>Source!X571</f>
        <v>64826.36</v>
      </c>
      <c r="S397">
        <f>ROUND((Source!CA571/100)*ROUND((Source!AF571*Source!AV571)*Source!I571, 2), 2)</f>
        <v>9260.91</v>
      </c>
      <c r="T397">
        <f>Source!Y571</f>
        <v>9260.91</v>
      </c>
      <c r="U397">
        <f>ROUND((175/100)*ROUND((Source!AE571*Source!AV571)*Source!I571, 2), 2)</f>
        <v>0</v>
      </c>
      <c r="V397">
        <f>ROUND((108/100)*ROUND(Source!CS571*Source!I571, 2), 2)</f>
        <v>0</v>
      </c>
    </row>
    <row r="398" spans="1:22" x14ac:dyDescent="0.2">
      <c r="D398" s="22" t="str">
        <f>"Объем: "&amp;Source!I571&amp;"=684+"&amp;"196"</f>
        <v>Объем: 880=684+196</v>
      </c>
    </row>
    <row r="399" spans="1:22" ht="14.25" x14ac:dyDescent="0.2">
      <c r="A399" s="18"/>
      <c r="B399" s="18"/>
      <c r="C399" s="18"/>
      <c r="D399" s="18" t="s">
        <v>527</v>
      </c>
      <c r="E399" s="19"/>
      <c r="F399" s="9"/>
      <c r="G399" s="21">
        <f>Source!AO571</f>
        <v>101.19</v>
      </c>
      <c r="H399" s="20" t="str">
        <f>Source!DG571</f>
        <v>*1,04</v>
      </c>
      <c r="I399" s="9">
        <f>Source!AV571</f>
        <v>1</v>
      </c>
      <c r="J399" s="9">
        <f>IF(Source!BA571&lt;&gt; 0, Source!BA571, 1)</f>
        <v>1</v>
      </c>
      <c r="K399" s="21">
        <f>Source!S571</f>
        <v>92609.09</v>
      </c>
      <c r="L399" s="21"/>
    </row>
    <row r="400" spans="1:22" ht="14.25" x14ac:dyDescent="0.2">
      <c r="A400" s="18"/>
      <c r="B400" s="18"/>
      <c r="C400" s="18"/>
      <c r="D400" s="18" t="s">
        <v>535</v>
      </c>
      <c r="E400" s="19"/>
      <c r="F400" s="9"/>
      <c r="G400" s="21">
        <f>Source!AL571</f>
        <v>1.26</v>
      </c>
      <c r="H400" s="20" t="str">
        <f>Source!DD571</f>
        <v/>
      </c>
      <c r="I400" s="9">
        <f>Source!AW571</f>
        <v>1</v>
      </c>
      <c r="J400" s="9">
        <f>IF(Source!BC571&lt;&gt; 0, Source!BC571, 1)</f>
        <v>1</v>
      </c>
      <c r="K400" s="21">
        <f>Source!P571</f>
        <v>1108.8</v>
      </c>
      <c r="L400" s="21"/>
    </row>
    <row r="401" spans="1:22" ht="14.25" x14ac:dyDescent="0.2">
      <c r="A401" s="18"/>
      <c r="B401" s="18"/>
      <c r="C401" s="18"/>
      <c r="D401" s="18" t="s">
        <v>528</v>
      </c>
      <c r="E401" s="19" t="s">
        <v>529</v>
      </c>
      <c r="F401" s="9">
        <f>Source!AT571</f>
        <v>70</v>
      </c>
      <c r="G401" s="21"/>
      <c r="H401" s="20"/>
      <c r="I401" s="9"/>
      <c r="J401" s="9"/>
      <c r="K401" s="21">
        <f>SUM(R397:R400)</f>
        <v>64826.36</v>
      </c>
      <c r="L401" s="21"/>
    </row>
    <row r="402" spans="1:22" ht="14.25" x14ac:dyDescent="0.2">
      <c r="A402" s="18"/>
      <c r="B402" s="18"/>
      <c r="C402" s="18"/>
      <c r="D402" s="18" t="s">
        <v>530</v>
      </c>
      <c r="E402" s="19" t="s">
        <v>529</v>
      </c>
      <c r="F402" s="9">
        <f>Source!AU571</f>
        <v>10</v>
      </c>
      <c r="G402" s="21"/>
      <c r="H402" s="20"/>
      <c r="I402" s="9"/>
      <c r="J402" s="9"/>
      <c r="K402" s="21">
        <f>SUM(T397:T401)</f>
        <v>9260.91</v>
      </c>
      <c r="L402" s="21"/>
    </row>
    <row r="403" spans="1:22" ht="14.25" x14ac:dyDescent="0.2">
      <c r="A403" s="18"/>
      <c r="B403" s="18"/>
      <c r="C403" s="18"/>
      <c r="D403" s="18" t="s">
        <v>531</v>
      </c>
      <c r="E403" s="19" t="s">
        <v>532</v>
      </c>
      <c r="F403" s="9">
        <f>Source!AQ571</f>
        <v>0.18</v>
      </c>
      <c r="G403" s="21"/>
      <c r="H403" s="20" t="str">
        <f>Source!DI571</f>
        <v>*1,04</v>
      </c>
      <c r="I403" s="9">
        <f>Source!AV571</f>
        <v>1</v>
      </c>
      <c r="J403" s="9"/>
      <c r="K403" s="21"/>
      <c r="L403" s="21">
        <f>Source!U571</f>
        <v>164.73600000000002</v>
      </c>
    </row>
    <row r="404" spans="1:22" ht="15" x14ac:dyDescent="0.25">
      <c r="A404" s="24"/>
      <c r="B404" s="24"/>
      <c r="C404" s="24"/>
      <c r="D404" s="24"/>
      <c r="E404" s="24"/>
      <c r="F404" s="24"/>
      <c r="G404" s="24"/>
      <c r="H404" s="24"/>
      <c r="I404" s="24"/>
      <c r="J404" s="44">
        <f>K399+K400+K401+K402</f>
        <v>167805.16</v>
      </c>
      <c r="K404" s="44"/>
      <c r="L404" s="25">
        <f>IF(Source!I571&lt;&gt;0, ROUND(J404/Source!I571, 2), 0)</f>
        <v>190.69</v>
      </c>
      <c r="P404" s="23">
        <f>J404</f>
        <v>167805.16</v>
      </c>
    </row>
    <row r="405" spans="1:22" ht="28.5" x14ac:dyDescent="0.2">
      <c r="A405" s="18">
        <v>39</v>
      </c>
      <c r="B405" s="18">
        <v>39</v>
      </c>
      <c r="C405" s="18" t="str">
        <f>Source!F573</f>
        <v>3.1-2303-6-1/1</v>
      </c>
      <c r="D405" s="18" t="str">
        <f>Source!G573</f>
        <v>Техническое обслуживание монитора/ Сенсорная панель AWADA 15,6"</v>
      </c>
      <c r="E405" s="19" t="str">
        <f>Source!H573</f>
        <v>шт.</v>
      </c>
      <c r="F405" s="9">
        <f>Source!I573</f>
        <v>1</v>
      </c>
      <c r="G405" s="21"/>
      <c r="H405" s="20"/>
      <c r="I405" s="9"/>
      <c r="J405" s="9"/>
      <c r="K405" s="21"/>
      <c r="L405" s="21"/>
      <c r="Q405">
        <f>ROUND((Source!BZ573/100)*ROUND((Source!AF573*Source!AV573)*Source!I573, 2), 2)</f>
        <v>904.11</v>
      </c>
      <c r="R405">
        <f>Source!X573</f>
        <v>904.11</v>
      </c>
      <c r="S405">
        <f>ROUND((Source!CA573/100)*ROUND((Source!AF573*Source!AV573)*Source!I573, 2), 2)</f>
        <v>129.16</v>
      </c>
      <c r="T405">
        <f>Source!Y573</f>
        <v>129.16</v>
      </c>
      <c r="U405">
        <f>ROUND((175/100)*ROUND((Source!AE573*Source!AV573)*Source!I573, 2), 2)</f>
        <v>144.59</v>
      </c>
      <c r="V405">
        <f>ROUND((108/100)*ROUND(Source!CS573*Source!I573, 2), 2)</f>
        <v>89.23</v>
      </c>
    </row>
    <row r="406" spans="1:22" ht="14.25" x14ac:dyDescent="0.2">
      <c r="A406" s="18"/>
      <c r="B406" s="18"/>
      <c r="C406" s="18"/>
      <c r="D406" s="18" t="s">
        <v>527</v>
      </c>
      <c r="E406" s="19"/>
      <c r="F406" s="9"/>
      <c r="G406" s="21">
        <f>Source!AO573</f>
        <v>1291.58</v>
      </c>
      <c r="H406" s="20" t="str">
        <f>Source!DG573</f>
        <v/>
      </c>
      <c r="I406" s="9">
        <f>Source!AV573</f>
        <v>1</v>
      </c>
      <c r="J406" s="9">
        <f>IF(Source!BA573&lt;&gt; 0, Source!BA573, 1)</f>
        <v>1</v>
      </c>
      <c r="K406" s="21">
        <f>Source!S573</f>
        <v>1291.58</v>
      </c>
      <c r="L406" s="21"/>
    </row>
    <row r="407" spans="1:22" ht="14.25" x14ac:dyDescent="0.2">
      <c r="A407" s="18"/>
      <c r="B407" s="18"/>
      <c r="C407" s="18"/>
      <c r="D407" s="18" t="s">
        <v>533</v>
      </c>
      <c r="E407" s="19"/>
      <c r="F407" s="9"/>
      <c r="G407" s="21">
        <f>Source!AM573</f>
        <v>130.30000000000001</v>
      </c>
      <c r="H407" s="20" t="str">
        <f>Source!DE573</f>
        <v/>
      </c>
      <c r="I407" s="9">
        <f>Source!AV573</f>
        <v>1</v>
      </c>
      <c r="J407" s="9">
        <f>IF(Source!BB573&lt;&gt; 0, Source!BB573, 1)</f>
        <v>1</v>
      </c>
      <c r="K407" s="21">
        <f>Source!Q573</f>
        <v>130.30000000000001</v>
      </c>
      <c r="L407" s="21"/>
    </row>
    <row r="408" spans="1:22" ht="14.25" x14ac:dyDescent="0.2">
      <c r="A408" s="18"/>
      <c r="B408" s="18"/>
      <c r="C408" s="18"/>
      <c r="D408" s="18" t="s">
        <v>534</v>
      </c>
      <c r="E408" s="19"/>
      <c r="F408" s="9"/>
      <c r="G408" s="21">
        <f>Source!AN573</f>
        <v>82.62</v>
      </c>
      <c r="H408" s="20" t="str">
        <f>Source!DF573</f>
        <v/>
      </c>
      <c r="I408" s="9">
        <f>Source!AV573</f>
        <v>1</v>
      </c>
      <c r="J408" s="9">
        <f>IF(Source!BS573&lt;&gt; 0, Source!BS573, 1)</f>
        <v>1</v>
      </c>
      <c r="K408" s="26">
        <f>Source!R573</f>
        <v>82.62</v>
      </c>
      <c r="L408" s="21"/>
    </row>
    <row r="409" spans="1:22" ht="14.25" x14ac:dyDescent="0.2">
      <c r="A409" s="18"/>
      <c r="B409" s="18"/>
      <c r="C409" s="18"/>
      <c r="D409" s="18" t="s">
        <v>535</v>
      </c>
      <c r="E409" s="19"/>
      <c r="F409" s="9"/>
      <c r="G409" s="21">
        <f>Source!AL573</f>
        <v>3.06</v>
      </c>
      <c r="H409" s="20" t="str">
        <f>Source!DD573</f>
        <v/>
      </c>
      <c r="I409" s="9">
        <f>Source!AW573</f>
        <v>1</v>
      </c>
      <c r="J409" s="9">
        <f>IF(Source!BC573&lt;&gt; 0, Source!BC573, 1)</f>
        <v>1</v>
      </c>
      <c r="K409" s="21">
        <f>Source!P573</f>
        <v>3.06</v>
      </c>
      <c r="L409" s="21"/>
    </row>
    <row r="410" spans="1:22" ht="14.25" x14ac:dyDescent="0.2">
      <c r="A410" s="18"/>
      <c r="B410" s="18"/>
      <c r="C410" s="18"/>
      <c r="D410" s="18" t="s">
        <v>528</v>
      </c>
      <c r="E410" s="19" t="s">
        <v>529</v>
      </c>
      <c r="F410" s="9">
        <f>Source!AT573</f>
        <v>70</v>
      </c>
      <c r="G410" s="21"/>
      <c r="H410" s="20"/>
      <c r="I410" s="9"/>
      <c r="J410" s="9"/>
      <c r="K410" s="21">
        <f>SUM(R405:R409)</f>
        <v>904.11</v>
      </c>
      <c r="L410" s="21"/>
    </row>
    <row r="411" spans="1:22" ht="14.25" x14ac:dyDescent="0.2">
      <c r="A411" s="18"/>
      <c r="B411" s="18"/>
      <c r="C411" s="18"/>
      <c r="D411" s="18" t="s">
        <v>530</v>
      </c>
      <c r="E411" s="19" t="s">
        <v>529</v>
      </c>
      <c r="F411" s="9">
        <f>Source!AU573</f>
        <v>10</v>
      </c>
      <c r="G411" s="21"/>
      <c r="H411" s="20"/>
      <c r="I411" s="9"/>
      <c r="J411" s="9"/>
      <c r="K411" s="21">
        <f>SUM(T405:T410)</f>
        <v>129.16</v>
      </c>
      <c r="L411" s="21"/>
    </row>
    <row r="412" spans="1:22" ht="14.25" x14ac:dyDescent="0.2">
      <c r="A412" s="18"/>
      <c r="B412" s="18"/>
      <c r="C412" s="18"/>
      <c r="D412" s="18" t="s">
        <v>536</v>
      </c>
      <c r="E412" s="19" t="s">
        <v>529</v>
      </c>
      <c r="F412" s="9">
        <f>108</f>
        <v>108</v>
      </c>
      <c r="G412" s="21"/>
      <c r="H412" s="20"/>
      <c r="I412" s="9"/>
      <c r="J412" s="9"/>
      <c r="K412" s="21">
        <f>SUM(V405:V411)</f>
        <v>89.23</v>
      </c>
      <c r="L412" s="21"/>
    </row>
    <row r="413" spans="1:22" ht="14.25" x14ac:dyDescent="0.2">
      <c r="A413" s="18"/>
      <c r="B413" s="18"/>
      <c r="C413" s="18"/>
      <c r="D413" s="18" t="s">
        <v>531</v>
      </c>
      <c r="E413" s="19" t="s">
        <v>532</v>
      </c>
      <c r="F413" s="9">
        <f>Source!AQ573</f>
        <v>1.82</v>
      </c>
      <c r="G413" s="21"/>
      <c r="H413" s="20" t="str">
        <f>Source!DI573</f>
        <v/>
      </c>
      <c r="I413" s="9">
        <f>Source!AV573</f>
        <v>1</v>
      </c>
      <c r="J413" s="9"/>
      <c r="K413" s="21"/>
      <c r="L413" s="21">
        <f>Source!U573</f>
        <v>1.82</v>
      </c>
    </row>
    <row r="414" spans="1:22" ht="15" x14ac:dyDescent="0.25">
      <c r="A414" s="24"/>
      <c r="B414" s="24"/>
      <c r="C414" s="24"/>
      <c r="D414" s="24"/>
      <c r="E414" s="24"/>
      <c r="F414" s="24"/>
      <c r="G414" s="24"/>
      <c r="H414" s="24"/>
      <c r="I414" s="24"/>
      <c r="J414" s="44">
        <f>K406+K407+K409+K410+K411+K412</f>
        <v>2547.4399999999996</v>
      </c>
      <c r="K414" s="44"/>
      <c r="L414" s="25">
        <f>IF(Source!I573&lt;&gt;0, ROUND(J414/Source!I573, 2), 0)</f>
        <v>2547.44</v>
      </c>
      <c r="P414" s="23">
        <f>J414</f>
        <v>2547.4399999999996</v>
      </c>
    </row>
    <row r="416" spans="1:22" ht="15" x14ac:dyDescent="0.25">
      <c r="A416" s="43" t="str">
        <f>CONCATENATE("Итого по подразделу: ",IF(Source!G575&lt;&gt;"Новый подраздел", Source!G575, ""))</f>
        <v>Итого по подразделу: 4.2 Осветительная арматура</v>
      </c>
      <c r="B416" s="43"/>
      <c r="C416" s="43"/>
      <c r="D416" s="43"/>
      <c r="E416" s="43"/>
      <c r="F416" s="43"/>
      <c r="G416" s="43"/>
      <c r="H416" s="43"/>
      <c r="I416" s="43"/>
      <c r="J416" s="41">
        <f>SUM(P366:P415)</f>
        <v>275662.23000000004</v>
      </c>
      <c r="K416" s="42"/>
      <c r="L416" s="27"/>
    </row>
    <row r="419" spans="1:22" ht="16.5" x14ac:dyDescent="0.25">
      <c r="A419" s="45" t="str">
        <f>CONCATENATE("Подраздел: ",IF(Source!G605&lt;&gt;"Новый подраздел", Source!G605, ""))</f>
        <v>Подраздел: 4.3 Электроустановочные изделия</v>
      </c>
      <c r="B419" s="45"/>
      <c r="C419" s="45"/>
      <c r="D419" s="45"/>
      <c r="E419" s="45"/>
      <c r="F419" s="45"/>
      <c r="G419" s="45"/>
      <c r="H419" s="45"/>
      <c r="I419" s="45"/>
      <c r="J419" s="45"/>
      <c r="K419" s="45"/>
      <c r="L419" s="45"/>
    </row>
    <row r="420" spans="1:22" ht="85.5" x14ac:dyDescent="0.2">
      <c r="A420" s="18">
        <v>40</v>
      </c>
      <c r="B420" s="18">
        <v>40</v>
      </c>
      <c r="C420" s="18" t="str">
        <f>Source!F609</f>
        <v>1.23-2103-6-1/1</v>
      </c>
      <c r="D420" s="18" t="str">
        <f>Source!G609</f>
        <v>Техническое обслуживание выключателей поплавковых /Выключатель одноклавишный IP20 10А 250В винтовые зажимы накладной монтаж - чёрный матовый Legrand Quteo</v>
      </c>
      <c r="E420" s="19" t="str">
        <f>Source!H609</f>
        <v>100 шт.</v>
      </c>
      <c r="F420" s="9">
        <f>Source!I609</f>
        <v>0.17</v>
      </c>
      <c r="G420" s="21"/>
      <c r="H420" s="20"/>
      <c r="I420" s="9"/>
      <c r="J420" s="9"/>
      <c r="K420" s="21"/>
      <c r="L420" s="21"/>
      <c r="Q420">
        <f>ROUND((Source!BZ609/100)*ROUND((Source!AF609*Source!AV609)*Source!I609, 2), 2)</f>
        <v>1528.86</v>
      </c>
      <c r="R420">
        <f>Source!X609</f>
        <v>1528.86</v>
      </c>
      <c r="S420">
        <f>ROUND((Source!CA609/100)*ROUND((Source!AF609*Source!AV609)*Source!I609, 2), 2)</f>
        <v>218.41</v>
      </c>
      <c r="T420">
        <f>Source!Y609</f>
        <v>218.41</v>
      </c>
      <c r="U420">
        <f>ROUND((175/100)*ROUND((Source!AE609*Source!AV609)*Source!I609, 2), 2)</f>
        <v>688.22</v>
      </c>
      <c r="V420">
        <f>ROUND((108/100)*ROUND(Source!CS609*Source!I609, 2), 2)</f>
        <v>424.73</v>
      </c>
    </row>
    <row r="421" spans="1:22" x14ac:dyDescent="0.2">
      <c r="D421" s="22" t="str">
        <f>"Объем: "&amp;Source!I609&amp;"=(17)/"&amp;"100"</f>
        <v>Объем: 0,17=(17)/100</v>
      </c>
    </row>
    <row r="422" spans="1:22" ht="14.25" x14ac:dyDescent="0.2">
      <c r="A422" s="18"/>
      <c r="B422" s="18"/>
      <c r="C422" s="18"/>
      <c r="D422" s="18" t="s">
        <v>527</v>
      </c>
      <c r="E422" s="19"/>
      <c r="F422" s="9"/>
      <c r="G422" s="21">
        <f>Source!AO609</f>
        <v>3211.89</v>
      </c>
      <c r="H422" s="20" t="str">
        <f>Source!DG609</f>
        <v>*4</v>
      </c>
      <c r="I422" s="9">
        <f>Source!AV609</f>
        <v>1</v>
      </c>
      <c r="J422" s="9">
        <f>IF(Source!BA609&lt;&gt; 0, Source!BA609, 1)</f>
        <v>1</v>
      </c>
      <c r="K422" s="21">
        <f>Source!S609</f>
        <v>2184.09</v>
      </c>
      <c r="L422" s="21"/>
    </row>
    <row r="423" spans="1:22" ht="14.25" x14ac:dyDescent="0.2">
      <c r="A423" s="18"/>
      <c r="B423" s="18"/>
      <c r="C423" s="18"/>
      <c r="D423" s="18" t="s">
        <v>533</v>
      </c>
      <c r="E423" s="19"/>
      <c r="F423" s="9"/>
      <c r="G423" s="21">
        <f>Source!AM609</f>
        <v>912.11</v>
      </c>
      <c r="H423" s="20" t="str">
        <f>Source!DE609</f>
        <v>*4</v>
      </c>
      <c r="I423" s="9">
        <f>Source!AV609</f>
        <v>1</v>
      </c>
      <c r="J423" s="9">
        <f>IF(Source!BB609&lt;&gt; 0, Source!BB609, 1)</f>
        <v>1</v>
      </c>
      <c r="K423" s="21">
        <f>Source!Q609</f>
        <v>620.23</v>
      </c>
      <c r="L423" s="21"/>
    </row>
    <row r="424" spans="1:22" ht="14.25" x14ac:dyDescent="0.2">
      <c r="A424" s="18"/>
      <c r="B424" s="18"/>
      <c r="C424" s="18"/>
      <c r="D424" s="18" t="s">
        <v>534</v>
      </c>
      <c r="E424" s="19"/>
      <c r="F424" s="9"/>
      <c r="G424" s="21">
        <f>Source!AN609</f>
        <v>578.34</v>
      </c>
      <c r="H424" s="20" t="str">
        <f>Source!DF609</f>
        <v>*4</v>
      </c>
      <c r="I424" s="9">
        <f>Source!AV609</f>
        <v>1</v>
      </c>
      <c r="J424" s="9">
        <f>IF(Source!BS609&lt;&gt; 0, Source!BS609, 1)</f>
        <v>1</v>
      </c>
      <c r="K424" s="26">
        <f>Source!R609</f>
        <v>393.27</v>
      </c>
      <c r="L424" s="21"/>
    </row>
    <row r="425" spans="1:22" ht="14.25" x14ac:dyDescent="0.2">
      <c r="A425" s="18"/>
      <c r="B425" s="18"/>
      <c r="C425" s="18"/>
      <c r="D425" s="18" t="s">
        <v>535</v>
      </c>
      <c r="E425" s="19"/>
      <c r="F425" s="9"/>
      <c r="G425" s="21">
        <f>Source!AL609</f>
        <v>0.94</v>
      </c>
      <c r="H425" s="20" t="str">
        <f>Source!DD609</f>
        <v>*4</v>
      </c>
      <c r="I425" s="9">
        <f>Source!AW609</f>
        <v>1</v>
      </c>
      <c r="J425" s="9">
        <f>IF(Source!BC609&lt;&gt; 0, Source!BC609, 1)</f>
        <v>1</v>
      </c>
      <c r="K425" s="21">
        <f>Source!P609</f>
        <v>0.64</v>
      </c>
      <c r="L425" s="21"/>
    </row>
    <row r="426" spans="1:22" ht="14.25" x14ac:dyDescent="0.2">
      <c r="A426" s="18"/>
      <c r="B426" s="18"/>
      <c r="C426" s="18"/>
      <c r="D426" s="18" t="s">
        <v>528</v>
      </c>
      <c r="E426" s="19" t="s">
        <v>529</v>
      </c>
      <c r="F426" s="9">
        <f>Source!AT609</f>
        <v>70</v>
      </c>
      <c r="G426" s="21"/>
      <c r="H426" s="20"/>
      <c r="I426" s="9"/>
      <c r="J426" s="9"/>
      <c r="K426" s="21">
        <f>SUM(R420:R425)</f>
        <v>1528.86</v>
      </c>
      <c r="L426" s="21"/>
    </row>
    <row r="427" spans="1:22" ht="14.25" x14ac:dyDescent="0.2">
      <c r="A427" s="18"/>
      <c r="B427" s="18"/>
      <c r="C427" s="18"/>
      <c r="D427" s="18" t="s">
        <v>530</v>
      </c>
      <c r="E427" s="19" t="s">
        <v>529</v>
      </c>
      <c r="F427" s="9">
        <f>Source!AU609</f>
        <v>10</v>
      </c>
      <c r="G427" s="21"/>
      <c r="H427" s="20"/>
      <c r="I427" s="9"/>
      <c r="J427" s="9"/>
      <c r="K427" s="21">
        <f>SUM(T420:T426)</f>
        <v>218.41</v>
      </c>
      <c r="L427" s="21"/>
    </row>
    <row r="428" spans="1:22" ht="14.25" x14ac:dyDescent="0.2">
      <c r="A428" s="18"/>
      <c r="B428" s="18"/>
      <c r="C428" s="18"/>
      <c r="D428" s="18" t="s">
        <v>536</v>
      </c>
      <c r="E428" s="19" t="s">
        <v>529</v>
      </c>
      <c r="F428" s="9">
        <f>108</f>
        <v>108</v>
      </c>
      <c r="G428" s="21"/>
      <c r="H428" s="20"/>
      <c r="I428" s="9"/>
      <c r="J428" s="9"/>
      <c r="K428" s="21">
        <f>SUM(V420:V427)</f>
        <v>424.73</v>
      </c>
      <c r="L428" s="21"/>
    </row>
    <row r="429" spans="1:22" ht="14.25" x14ac:dyDescent="0.2">
      <c r="A429" s="18"/>
      <c r="B429" s="18"/>
      <c r="C429" s="18"/>
      <c r="D429" s="18" t="s">
        <v>531</v>
      </c>
      <c r="E429" s="19" t="s">
        <v>532</v>
      </c>
      <c r="F429" s="9">
        <f>Source!AQ609</f>
        <v>6</v>
      </c>
      <c r="G429" s="21"/>
      <c r="H429" s="20" t="str">
        <f>Source!DI609</f>
        <v>*4</v>
      </c>
      <c r="I429" s="9">
        <f>Source!AV609</f>
        <v>1</v>
      </c>
      <c r="J429" s="9"/>
      <c r="K429" s="21"/>
      <c r="L429" s="21">
        <f>Source!U609</f>
        <v>4.08</v>
      </c>
    </row>
    <row r="430" spans="1:22" ht="15" x14ac:dyDescent="0.25">
      <c r="A430" s="24"/>
      <c r="B430" s="24"/>
      <c r="C430" s="24"/>
      <c r="D430" s="24"/>
      <c r="E430" s="24"/>
      <c r="F430" s="24"/>
      <c r="G430" s="24"/>
      <c r="H430" s="24"/>
      <c r="I430" s="24"/>
      <c r="J430" s="44">
        <f>K422+K423+K425+K426+K427+K428</f>
        <v>4976.9599999999991</v>
      </c>
      <c r="K430" s="44"/>
      <c r="L430" s="25">
        <f>IF(Source!I609&lt;&gt;0, ROUND(J430/Source!I609, 2), 0)</f>
        <v>29276.240000000002</v>
      </c>
      <c r="P430" s="23">
        <f>J430</f>
        <v>4976.9599999999991</v>
      </c>
    </row>
    <row r="431" spans="1:22" ht="71.25" x14ac:dyDescent="0.2">
      <c r="A431" s="18">
        <v>41</v>
      </c>
      <c r="B431" s="18">
        <v>41</v>
      </c>
      <c r="C431" s="18" t="str">
        <f>Source!F612</f>
        <v>1.21-2303-37-1/1</v>
      </c>
      <c r="D431" s="18" t="str">
        <f>Source!G612</f>
        <v>Техническое обслуживание накладной штепсельной силовой розетки с винтовыми зажимами, заземляющим контактом, степень защиты IP20, IP21, IP22 - полугодовое</v>
      </c>
      <c r="E431" s="19" t="str">
        <f>Source!H612</f>
        <v>10 шт.</v>
      </c>
      <c r="F431" s="9">
        <f>Source!I612</f>
        <v>3.1</v>
      </c>
      <c r="G431" s="21"/>
      <c r="H431" s="20"/>
      <c r="I431" s="9"/>
      <c r="J431" s="9"/>
      <c r="K431" s="21"/>
      <c r="L431" s="21"/>
      <c r="Q431">
        <f>ROUND((Source!BZ612/100)*ROUND((Source!AF612*Source!AV612)*Source!I612, 2), 2)</f>
        <v>241.2</v>
      </c>
      <c r="R431">
        <f>Source!X612</f>
        <v>241.2</v>
      </c>
      <c r="S431">
        <f>ROUND((Source!CA612/100)*ROUND((Source!AF612*Source!AV612)*Source!I612, 2), 2)</f>
        <v>34.46</v>
      </c>
      <c r="T431">
        <f>Source!Y612</f>
        <v>34.46</v>
      </c>
      <c r="U431">
        <f>ROUND((175/100)*ROUND((Source!AE612*Source!AV612)*Source!I612, 2), 2)</f>
        <v>0</v>
      </c>
      <c r="V431">
        <f>ROUND((108/100)*ROUND(Source!CS612*Source!I612, 2), 2)</f>
        <v>0</v>
      </c>
    </row>
    <row r="432" spans="1:22" x14ac:dyDescent="0.2">
      <c r="D432" s="22" t="str">
        <f>"Объем: "&amp;Source!I612&amp;"=(30+"&amp;"1)/"&amp;"10"</f>
        <v>Объем: 3,1=(30+1)/10</v>
      </c>
    </row>
    <row r="433" spans="1:22" ht="14.25" x14ac:dyDescent="0.2">
      <c r="A433" s="18"/>
      <c r="B433" s="18"/>
      <c r="C433" s="18"/>
      <c r="D433" s="18" t="s">
        <v>527</v>
      </c>
      <c r="E433" s="19"/>
      <c r="F433" s="9"/>
      <c r="G433" s="21">
        <f>Source!AO612</f>
        <v>111.15</v>
      </c>
      <c r="H433" s="20" t="str">
        <f>Source!DG612</f>
        <v/>
      </c>
      <c r="I433" s="9">
        <f>Source!AV612</f>
        <v>1</v>
      </c>
      <c r="J433" s="9">
        <f>IF(Source!BA612&lt;&gt; 0, Source!BA612, 1)</f>
        <v>1</v>
      </c>
      <c r="K433" s="21">
        <f>Source!S612</f>
        <v>344.57</v>
      </c>
      <c r="L433" s="21"/>
    </row>
    <row r="434" spans="1:22" ht="14.25" x14ac:dyDescent="0.2">
      <c r="A434" s="18"/>
      <c r="B434" s="18"/>
      <c r="C434" s="18"/>
      <c r="D434" s="18" t="s">
        <v>535</v>
      </c>
      <c r="E434" s="19"/>
      <c r="F434" s="9"/>
      <c r="G434" s="21">
        <f>Source!AL612</f>
        <v>6.3</v>
      </c>
      <c r="H434" s="20" t="str">
        <f>Source!DD612</f>
        <v/>
      </c>
      <c r="I434" s="9">
        <f>Source!AW612</f>
        <v>1</v>
      </c>
      <c r="J434" s="9">
        <f>IF(Source!BC612&lt;&gt; 0, Source!BC612, 1)</f>
        <v>1</v>
      </c>
      <c r="K434" s="21">
        <f>Source!P612</f>
        <v>19.53</v>
      </c>
      <c r="L434" s="21"/>
    </row>
    <row r="435" spans="1:22" ht="14.25" x14ac:dyDescent="0.2">
      <c r="A435" s="18"/>
      <c r="B435" s="18"/>
      <c r="C435" s="18"/>
      <c r="D435" s="18" t="s">
        <v>528</v>
      </c>
      <c r="E435" s="19" t="s">
        <v>529</v>
      </c>
      <c r="F435" s="9">
        <f>Source!AT612</f>
        <v>70</v>
      </c>
      <c r="G435" s="21"/>
      <c r="H435" s="20"/>
      <c r="I435" s="9"/>
      <c r="J435" s="9"/>
      <c r="K435" s="21">
        <f>SUM(R431:R434)</f>
        <v>241.2</v>
      </c>
      <c r="L435" s="21"/>
    </row>
    <row r="436" spans="1:22" ht="14.25" x14ac:dyDescent="0.2">
      <c r="A436" s="18"/>
      <c r="B436" s="18"/>
      <c r="C436" s="18"/>
      <c r="D436" s="18" t="s">
        <v>530</v>
      </c>
      <c r="E436" s="19" t="s">
        <v>529</v>
      </c>
      <c r="F436" s="9">
        <f>Source!AU612</f>
        <v>10</v>
      </c>
      <c r="G436" s="21"/>
      <c r="H436" s="20"/>
      <c r="I436" s="9"/>
      <c r="J436" s="9"/>
      <c r="K436" s="21">
        <f>SUM(T431:T435)</f>
        <v>34.46</v>
      </c>
      <c r="L436" s="21"/>
    </row>
    <row r="437" spans="1:22" ht="14.25" x14ac:dyDescent="0.2">
      <c r="A437" s="18"/>
      <c r="B437" s="18"/>
      <c r="C437" s="18"/>
      <c r="D437" s="18" t="s">
        <v>531</v>
      </c>
      <c r="E437" s="19" t="s">
        <v>532</v>
      </c>
      <c r="F437" s="9">
        <f>Source!AQ612</f>
        <v>0.18</v>
      </c>
      <c r="G437" s="21"/>
      <c r="H437" s="20" t="str">
        <f>Source!DI612</f>
        <v/>
      </c>
      <c r="I437" s="9">
        <f>Source!AV612</f>
        <v>1</v>
      </c>
      <c r="J437" s="9"/>
      <c r="K437" s="21"/>
      <c r="L437" s="21">
        <f>Source!U612</f>
        <v>0.55799999999999994</v>
      </c>
    </row>
    <row r="438" spans="1:22" ht="15" x14ac:dyDescent="0.25">
      <c r="A438" s="24"/>
      <c r="B438" s="24"/>
      <c r="C438" s="24"/>
      <c r="D438" s="24"/>
      <c r="E438" s="24"/>
      <c r="F438" s="24"/>
      <c r="G438" s="24"/>
      <c r="H438" s="24"/>
      <c r="I438" s="24"/>
      <c r="J438" s="44">
        <f>K433+K434+K435+K436</f>
        <v>639.76</v>
      </c>
      <c r="K438" s="44"/>
      <c r="L438" s="25">
        <f>IF(Source!I612&lt;&gt;0, ROUND(J438/Source!I612, 2), 0)</f>
        <v>206.37</v>
      </c>
      <c r="P438" s="23">
        <f>J438</f>
        <v>639.76</v>
      </c>
    </row>
    <row r="439" spans="1:22" ht="57" x14ac:dyDescent="0.2">
      <c r="A439" s="18">
        <v>42</v>
      </c>
      <c r="B439" s="18">
        <v>42</v>
      </c>
      <c r="C439" s="18" t="str">
        <f>Source!F613</f>
        <v>1.21-2303-31-1/1</v>
      </c>
      <c r="D439" s="18" t="str">
        <f>Source!G613</f>
        <v>Техническое обслуживание коробки клеммной соединительной, с количеством клемм до 20 /PLEXO Коробка нар 180x140x86 IP55 с замк</v>
      </c>
      <c r="E439" s="19" t="str">
        <f>Source!H613</f>
        <v>шт.</v>
      </c>
      <c r="F439" s="9">
        <f>Source!I613</f>
        <v>1</v>
      </c>
      <c r="G439" s="21"/>
      <c r="H439" s="20"/>
      <c r="I439" s="9"/>
      <c r="J439" s="9"/>
      <c r="K439" s="21"/>
      <c r="L439" s="21"/>
      <c r="Q439">
        <f>ROUND((Source!BZ613/100)*ROUND((Source!AF613*Source!AV613)*Source!I613, 2), 2)</f>
        <v>414.95</v>
      </c>
      <c r="R439">
        <f>Source!X613</f>
        <v>414.95</v>
      </c>
      <c r="S439">
        <f>ROUND((Source!CA613/100)*ROUND((Source!AF613*Source!AV613)*Source!I613, 2), 2)</f>
        <v>59.28</v>
      </c>
      <c r="T439">
        <f>Source!Y613</f>
        <v>59.28</v>
      </c>
      <c r="U439">
        <f>ROUND((175/100)*ROUND((Source!AE613*Source!AV613)*Source!I613, 2), 2)</f>
        <v>0</v>
      </c>
      <c r="V439">
        <f>ROUND((108/100)*ROUND(Source!CS613*Source!I613, 2), 2)</f>
        <v>0</v>
      </c>
    </row>
    <row r="440" spans="1:22" ht="14.25" x14ac:dyDescent="0.2">
      <c r="A440" s="18"/>
      <c r="B440" s="18"/>
      <c r="C440" s="18"/>
      <c r="D440" s="18" t="s">
        <v>527</v>
      </c>
      <c r="E440" s="19"/>
      <c r="F440" s="9"/>
      <c r="G440" s="21">
        <f>Source!AO613</f>
        <v>592.79</v>
      </c>
      <c r="H440" s="20" t="str">
        <f>Source!DG613</f>
        <v/>
      </c>
      <c r="I440" s="9">
        <f>Source!AV613</f>
        <v>1</v>
      </c>
      <c r="J440" s="9">
        <f>IF(Source!BA613&lt;&gt; 0, Source!BA613, 1)</f>
        <v>1</v>
      </c>
      <c r="K440" s="21">
        <f>Source!S613</f>
        <v>592.79</v>
      </c>
      <c r="L440" s="21"/>
    </row>
    <row r="441" spans="1:22" ht="14.25" x14ac:dyDescent="0.2">
      <c r="A441" s="18"/>
      <c r="B441" s="18"/>
      <c r="C441" s="18"/>
      <c r="D441" s="18" t="s">
        <v>535</v>
      </c>
      <c r="E441" s="19"/>
      <c r="F441" s="9"/>
      <c r="G441" s="21">
        <f>Source!AL613</f>
        <v>6.02</v>
      </c>
      <c r="H441" s="20" t="str">
        <f>Source!DD613</f>
        <v/>
      </c>
      <c r="I441" s="9">
        <f>Source!AW613</f>
        <v>1</v>
      </c>
      <c r="J441" s="9">
        <f>IF(Source!BC613&lt;&gt; 0, Source!BC613, 1)</f>
        <v>1</v>
      </c>
      <c r="K441" s="21">
        <f>Source!P613</f>
        <v>6.02</v>
      </c>
      <c r="L441" s="21"/>
    </row>
    <row r="442" spans="1:22" ht="14.25" x14ac:dyDescent="0.2">
      <c r="A442" s="18"/>
      <c r="B442" s="18"/>
      <c r="C442" s="18"/>
      <c r="D442" s="18" t="s">
        <v>528</v>
      </c>
      <c r="E442" s="19" t="s">
        <v>529</v>
      </c>
      <c r="F442" s="9">
        <f>Source!AT613</f>
        <v>70</v>
      </c>
      <c r="G442" s="21"/>
      <c r="H442" s="20"/>
      <c r="I442" s="9"/>
      <c r="J442" s="9"/>
      <c r="K442" s="21">
        <f>SUM(R439:R441)</f>
        <v>414.95</v>
      </c>
      <c r="L442" s="21"/>
    </row>
    <row r="443" spans="1:22" ht="14.25" x14ac:dyDescent="0.2">
      <c r="A443" s="18"/>
      <c r="B443" s="18"/>
      <c r="C443" s="18"/>
      <c r="D443" s="18" t="s">
        <v>530</v>
      </c>
      <c r="E443" s="19" t="s">
        <v>529</v>
      </c>
      <c r="F443" s="9">
        <f>Source!AU613</f>
        <v>10</v>
      </c>
      <c r="G443" s="21"/>
      <c r="H443" s="20"/>
      <c r="I443" s="9"/>
      <c r="J443" s="9"/>
      <c r="K443" s="21">
        <f>SUM(T439:T442)</f>
        <v>59.28</v>
      </c>
      <c r="L443" s="21"/>
    </row>
    <row r="444" spans="1:22" ht="14.25" x14ac:dyDescent="0.2">
      <c r="A444" s="18"/>
      <c r="B444" s="18"/>
      <c r="C444" s="18"/>
      <c r="D444" s="18" t="s">
        <v>531</v>
      </c>
      <c r="E444" s="19" t="s">
        <v>532</v>
      </c>
      <c r="F444" s="9">
        <f>Source!AQ613</f>
        <v>0.96</v>
      </c>
      <c r="G444" s="21"/>
      <c r="H444" s="20" t="str">
        <f>Source!DI613</f>
        <v/>
      </c>
      <c r="I444" s="9">
        <f>Source!AV613</f>
        <v>1</v>
      </c>
      <c r="J444" s="9"/>
      <c r="K444" s="21"/>
      <c r="L444" s="21">
        <f>Source!U613</f>
        <v>0.96</v>
      </c>
    </row>
    <row r="445" spans="1:22" ht="15" x14ac:dyDescent="0.25">
      <c r="A445" s="24"/>
      <c r="B445" s="24"/>
      <c r="C445" s="24"/>
      <c r="D445" s="24"/>
      <c r="E445" s="24"/>
      <c r="F445" s="24"/>
      <c r="G445" s="24"/>
      <c r="H445" s="24"/>
      <c r="I445" s="24"/>
      <c r="J445" s="44">
        <f>K440+K441+K442+K443</f>
        <v>1073.04</v>
      </c>
      <c r="K445" s="44"/>
      <c r="L445" s="25">
        <f>IF(Source!I613&lt;&gt;0, ROUND(J445/Source!I613, 2), 0)</f>
        <v>1073.04</v>
      </c>
      <c r="P445" s="23">
        <f>J445</f>
        <v>1073.04</v>
      </c>
    </row>
    <row r="446" spans="1:22" ht="57" x14ac:dyDescent="0.2">
      <c r="A446" s="18">
        <v>43</v>
      </c>
      <c r="B446" s="18">
        <v>43</v>
      </c>
      <c r="C446" s="18" t="str">
        <f>Source!F614</f>
        <v>1.21-2303-31-1/1</v>
      </c>
      <c r="D446" s="18" t="str">
        <f>Source!G614</f>
        <v>Техническое обслуживание коробки клеммной соединительной, с количеством клемм до 20 /Коробка распаечная 100х100мм, IP54, черный</v>
      </c>
      <c r="E446" s="19" t="str">
        <f>Source!H614</f>
        <v>шт.</v>
      </c>
      <c r="F446" s="9">
        <f>Source!I614</f>
        <v>150</v>
      </c>
      <c r="G446" s="21"/>
      <c r="H446" s="20"/>
      <c r="I446" s="9"/>
      <c r="J446" s="9"/>
      <c r="K446" s="21"/>
      <c r="L446" s="21"/>
      <c r="Q446">
        <f>ROUND((Source!BZ614/100)*ROUND((Source!AF614*Source!AV614)*Source!I614, 2), 2)</f>
        <v>62242.95</v>
      </c>
      <c r="R446">
        <f>Source!X614</f>
        <v>62242.95</v>
      </c>
      <c r="S446">
        <f>ROUND((Source!CA614/100)*ROUND((Source!AF614*Source!AV614)*Source!I614, 2), 2)</f>
        <v>8891.85</v>
      </c>
      <c r="T446">
        <f>Source!Y614</f>
        <v>8891.85</v>
      </c>
      <c r="U446">
        <f>ROUND((175/100)*ROUND((Source!AE614*Source!AV614)*Source!I614, 2), 2)</f>
        <v>0</v>
      </c>
      <c r="V446">
        <f>ROUND((108/100)*ROUND(Source!CS614*Source!I614, 2), 2)</f>
        <v>0</v>
      </c>
    </row>
    <row r="447" spans="1:22" ht="14.25" x14ac:dyDescent="0.2">
      <c r="A447" s="18"/>
      <c r="B447" s="18"/>
      <c r="C447" s="18"/>
      <c r="D447" s="18" t="s">
        <v>527</v>
      </c>
      <c r="E447" s="19"/>
      <c r="F447" s="9"/>
      <c r="G447" s="21">
        <f>Source!AO614</f>
        <v>592.79</v>
      </c>
      <c r="H447" s="20" t="str">
        <f>Source!DG614</f>
        <v/>
      </c>
      <c r="I447" s="9">
        <f>Source!AV614</f>
        <v>1</v>
      </c>
      <c r="J447" s="9">
        <f>IF(Source!BA614&lt;&gt; 0, Source!BA614, 1)</f>
        <v>1</v>
      </c>
      <c r="K447" s="21">
        <f>Source!S614</f>
        <v>88918.5</v>
      </c>
      <c r="L447" s="21"/>
    </row>
    <row r="448" spans="1:22" ht="14.25" x14ac:dyDescent="0.2">
      <c r="A448" s="18"/>
      <c r="B448" s="18"/>
      <c r="C448" s="18"/>
      <c r="D448" s="18" t="s">
        <v>535</v>
      </c>
      <c r="E448" s="19"/>
      <c r="F448" s="9"/>
      <c r="G448" s="21">
        <f>Source!AL614</f>
        <v>6.02</v>
      </c>
      <c r="H448" s="20" t="str">
        <f>Source!DD614</f>
        <v/>
      </c>
      <c r="I448" s="9">
        <f>Source!AW614</f>
        <v>1</v>
      </c>
      <c r="J448" s="9">
        <f>IF(Source!BC614&lt;&gt; 0, Source!BC614, 1)</f>
        <v>1</v>
      </c>
      <c r="K448" s="21">
        <f>Source!P614</f>
        <v>903</v>
      </c>
      <c r="L448" s="21"/>
    </row>
    <row r="449" spans="1:22" ht="14.25" x14ac:dyDescent="0.2">
      <c r="A449" s="18"/>
      <c r="B449" s="18"/>
      <c r="C449" s="18"/>
      <c r="D449" s="18" t="s">
        <v>528</v>
      </c>
      <c r="E449" s="19" t="s">
        <v>529</v>
      </c>
      <c r="F449" s="9">
        <f>Source!AT614</f>
        <v>70</v>
      </c>
      <c r="G449" s="21"/>
      <c r="H449" s="20"/>
      <c r="I449" s="9"/>
      <c r="J449" s="9"/>
      <c r="K449" s="21">
        <f>SUM(R446:R448)</f>
        <v>62242.95</v>
      </c>
      <c r="L449" s="21"/>
    </row>
    <row r="450" spans="1:22" ht="14.25" x14ac:dyDescent="0.2">
      <c r="A450" s="18"/>
      <c r="B450" s="18"/>
      <c r="C450" s="18"/>
      <c r="D450" s="18" t="s">
        <v>530</v>
      </c>
      <c r="E450" s="19" t="s">
        <v>529</v>
      </c>
      <c r="F450" s="9">
        <f>Source!AU614</f>
        <v>10</v>
      </c>
      <c r="G450" s="21"/>
      <c r="H450" s="20"/>
      <c r="I450" s="9"/>
      <c r="J450" s="9"/>
      <c r="K450" s="21">
        <f>SUM(T446:T449)</f>
        <v>8891.85</v>
      </c>
      <c r="L450" s="21"/>
    </row>
    <row r="451" spans="1:22" ht="14.25" x14ac:dyDescent="0.2">
      <c r="A451" s="18"/>
      <c r="B451" s="18"/>
      <c r="C451" s="18"/>
      <c r="D451" s="18" t="s">
        <v>531</v>
      </c>
      <c r="E451" s="19" t="s">
        <v>532</v>
      </c>
      <c r="F451" s="9">
        <f>Source!AQ614</f>
        <v>0.96</v>
      </c>
      <c r="G451" s="21"/>
      <c r="H451" s="20" t="str">
        <f>Source!DI614</f>
        <v/>
      </c>
      <c r="I451" s="9">
        <f>Source!AV614</f>
        <v>1</v>
      </c>
      <c r="J451" s="9"/>
      <c r="K451" s="21"/>
      <c r="L451" s="21">
        <f>Source!U614</f>
        <v>144</v>
      </c>
    </row>
    <row r="452" spans="1:22" ht="15" x14ac:dyDescent="0.25">
      <c r="A452" s="24"/>
      <c r="B452" s="24"/>
      <c r="C452" s="24"/>
      <c r="D452" s="24"/>
      <c r="E452" s="24"/>
      <c r="F452" s="24"/>
      <c r="G452" s="24"/>
      <c r="H452" s="24"/>
      <c r="I452" s="24"/>
      <c r="J452" s="44">
        <f>K447+K448+K449+K450</f>
        <v>160956.30000000002</v>
      </c>
      <c r="K452" s="44"/>
      <c r="L452" s="25">
        <f>IF(Source!I614&lt;&gt;0, ROUND(J452/Source!I614, 2), 0)</f>
        <v>1073.04</v>
      </c>
      <c r="P452" s="23">
        <f>J452</f>
        <v>160956.30000000002</v>
      </c>
    </row>
    <row r="453" spans="1:22" ht="71.25" x14ac:dyDescent="0.2">
      <c r="A453" s="18">
        <v>44</v>
      </c>
      <c r="B453" s="18">
        <v>44</v>
      </c>
      <c r="C453" s="18" t="str">
        <f>Source!F615</f>
        <v>1.21-2303-31-1/1</v>
      </c>
      <c r="D453" s="18" t="str">
        <f>Source!G615</f>
        <v>Техническое обслуживание коробки клеммной соединительной, с количеством клемм до 20 /Коробка распаячная для открытой проводки 100х100х50мм IP67</v>
      </c>
      <c r="E453" s="19" t="str">
        <f>Source!H615</f>
        <v>шт.</v>
      </c>
      <c r="F453" s="9">
        <f>Source!I615</f>
        <v>100</v>
      </c>
      <c r="G453" s="21"/>
      <c r="H453" s="20"/>
      <c r="I453" s="9"/>
      <c r="J453" s="9"/>
      <c r="K453" s="21"/>
      <c r="L453" s="21"/>
      <c r="Q453">
        <f>ROUND((Source!BZ615/100)*ROUND((Source!AF615*Source!AV615)*Source!I615, 2), 2)</f>
        <v>41495.300000000003</v>
      </c>
      <c r="R453">
        <f>Source!X615</f>
        <v>41495.300000000003</v>
      </c>
      <c r="S453">
        <f>ROUND((Source!CA615/100)*ROUND((Source!AF615*Source!AV615)*Source!I615, 2), 2)</f>
        <v>5927.9</v>
      </c>
      <c r="T453">
        <f>Source!Y615</f>
        <v>5927.9</v>
      </c>
      <c r="U453">
        <f>ROUND((175/100)*ROUND((Source!AE615*Source!AV615)*Source!I615, 2), 2)</f>
        <v>0</v>
      </c>
      <c r="V453">
        <f>ROUND((108/100)*ROUND(Source!CS615*Source!I615, 2), 2)</f>
        <v>0</v>
      </c>
    </row>
    <row r="454" spans="1:22" ht="14.25" x14ac:dyDescent="0.2">
      <c r="A454" s="18"/>
      <c r="B454" s="18"/>
      <c r="C454" s="18"/>
      <c r="D454" s="18" t="s">
        <v>527</v>
      </c>
      <c r="E454" s="19"/>
      <c r="F454" s="9"/>
      <c r="G454" s="21">
        <f>Source!AO615</f>
        <v>592.79</v>
      </c>
      <c r="H454" s="20" t="str">
        <f>Source!DG615</f>
        <v/>
      </c>
      <c r="I454" s="9">
        <f>Source!AV615</f>
        <v>1</v>
      </c>
      <c r="J454" s="9">
        <f>IF(Source!BA615&lt;&gt; 0, Source!BA615, 1)</f>
        <v>1</v>
      </c>
      <c r="K454" s="21">
        <f>Source!S615</f>
        <v>59279</v>
      </c>
      <c r="L454" s="21"/>
    </row>
    <row r="455" spans="1:22" ht="14.25" x14ac:dyDescent="0.2">
      <c r="A455" s="18"/>
      <c r="B455" s="18"/>
      <c r="C455" s="18"/>
      <c r="D455" s="18" t="s">
        <v>535</v>
      </c>
      <c r="E455" s="19"/>
      <c r="F455" s="9"/>
      <c r="G455" s="21">
        <f>Source!AL615</f>
        <v>6.02</v>
      </c>
      <c r="H455" s="20" t="str">
        <f>Source!DD615</f>
        <v/>
      </c>
      <c r="I455" s="9">
        <f>Source!AW615</f>
        <v>1</v>
      </c>
      <c r="J455" s="9">
        <f>IF(Source!BC615&lt;&gt; 0, Source!BC615, 1)</f>
        <v>1</v>
      </c>
      <c r="K455" s="21">
        <f>Source!P615</f>
        <v>602</v>
      </c>
      <c r="L455" s="21"/>
    </row>
    <row r="456" spans="1:22" ht="14.25" x14ac:dyDescent="0.2">
      <c r="A456" s="18"/>
      <c r="B456" s="18"/>
      <c r="C456" s="18"/>
      <c r="D456" s="18" t="s">
        <v>528</v>
      </c>
      <c r="E456" s="19" t="s">
        <v>529</v>
      </c>
      <c r="F456" s="9">
        <f>Source!AT615</f>
        <v>70</v>
      </c>
      <c r="G456" s="21"/>
      <c r="H456" s="20"/>
      <c r="I456" s="9"/>
      <c r="J456" s="9"/>
      <c r="K456" s="21">
        <f>SUM(R453:R455)</f>
        <v>41495.300000000003</v>
      </c>
      <c r="L456" s="21"/>
    </row>
    <row r="457" spans="1:22" ht="14.25" x14ac:dyDescent="0.2">
      <c r="A457" s="18"/>
      <c r="B457" s="18"/>
      <c r="C457" s="18"/>
      <c r="D457" s="18" t="s">
        <v>530</v>
      </c>
      <c r="E457" s="19" t="s">
        <v>529</v>
      </c>
      <c r="F457" s="9">
        <f>Source!AU615</f>
        <v>10</v>
      </c>
      <c r="G457" s="21"/>
      <c r="H457" s="20"/>
      <c r="I457" s="9"/>
      <c r="J457" s="9"/>
      <c r="K457" s="21">
        <f>SUM(T453:T456)</f>
        <v>5927.9</v>
      </c>
      <c r="L457" s="21"/>
    </row>
    <row r="458" spans="1:22" ht="14.25" x14ac:dyDescent="0.2">
      <c r="A458" s="18"/>
      <c r="B458" s="18"/>
      <c r="C458" s="18"/>
      <c r="D458" s="18" t="s">
        <v>531</v>
      </c>
      <c r="E458" s="19" t="s">
        <v>532</v>
      </c>
      <c r="F458" s="9">
        <f>Source!AQ615</f>
        <v>0.96</v>
      </c>
      <c r="G458" s="21"/>
      <c r="H458" s="20" t="str">
        <f>Source!DI615</f>
        <v/>
      </c>
      <c r="I458" s="9">
        <f>Source!AV615</f>
        <v>1</v>
      </c>
      <c r="J458" s="9"/>
      <c r="K458" s="21"/>
      <c r="L458" s="21">
        <f>Source!U615</f>
        <v>96</v>
      </c>
    </row>
    <row r="459" spans="1:22" ht="15" x14ac:dyDescent="0.25">
      <c r="A459" s="24"/>
      <c r="B459" s="24"/>
      <c r="C459" s="24"/>
      <c r="D459" s="24"/>
      <c r="E459" s="24"/>
      <c r="F459" s="24"/>
      <c r="G459" s="24"/>
      <c r="H459" s="24"/>
      <c r="I459" s="24"/>
      <c r="J459" s="44">
        <f>K454+K455+K456+K457</f>
        <v>107304.2</v>
      </c>
      <c r="K459" s="44"/>
      <c r="L459" s="25">
        <f>IF(Source!I615&lt;&gt;0, ROUND(J459/Source!I615, 2), 0)</f>
        <v>1073.04</v>
      </c>
      <c r="P459" s="23">
        <f>J459</f>
        <v>107304.2</v>
      </c>
    </row>
    <row r="461" spans="1:22" ht="15" x14ac:dyDescent="0.25">
      <c r="A461" s="43" t="str">
        <f>CONCATENATE("Итого по подразделу: ",IF(Source!G617&lt;&gt;"Новый подраздел", Source!G617, ""))</f>
        <v>Итого по подразделу: 4.3 Электроустановочные изделия</v>
      </c>
      <c r="B461" s="43"/>
      <c r="C461" s="43"/>
      <c r="D461" s="43"/>
      <c r="E461" s="43"/>
      <c r="F461" s="43"/>
      <c r="G461" s="43"/>
      <c r="H461" s="43"/>
      <c r="I461" s="43"/>
      <c r="J461" s="41">
        <f>SUM(P419:P460)</f>
        <v>274950.26</v>
      </c>
      <c r="K461" s="42"/>
      <c r="L461" s="27"/>
    </row>
    <row r="464" spans="1:22" ht="16.5" x14ac:dyDescent="0.25">
      <c r="A464" s="45" t="str">
        <f>CONCATENATE("Подраздел: ",IF(Source!G647&lt;&gt;"Новый подраздел", Source!G647, ""))</f>
        <v>Подраздел: 4.4 Кабели и провода</v>
      </c>
      <c r="B464" s="45"/>
      <c r="C464" s="45"/>
      <c r="D464" s="45"/>
      <c r="E464" s="45"/>
      <c r="F464" s="45"/>
      <c r="G464" s="45"/>
      <c r="H464" s="45"/>
      <c r="I464" s="45"/>
      <c r="J464" s="45"/>
      <c r="K464" s="45"/>
      <c r="L464" s="45"/>
    </row>
    <row r="465" spans="1:22" ht="57" x14ac:dyDescent="0.2">
      <c r="A465" s="18">
        <v>45</v>
      </c>
      <c r="B465" s="18">
        <v>45</v>
      </c>
      <c r="C465" s="18" t="str">
        <f>Source!F651</f>
        <v>1.21-2103-9-1/1</v>
      </c>
      <c r="D465" s="18" t="str">
        <f>Source!G651</f>
        <v>Техническое обслуживание силовых сетей, проложенных по кирпичным и бетонным основаниям, провод сечением 2х1,5-6 мм2 (2х1,5)</v>
      </c>
      <c r="E465" s="19" t="str">
        <f>Source!H651</f>
        <v>100 м</v>
      </c>
      <c r="F465" s="9">
        <f>Source!I651</f>
        <v>0.3</v>
      </c>
      <c r="G465" s="21"/>
      <c r="H465" s="20"/>
      <c r="I465" s="9"/>
      <c r="J465" s="9"/>
      <c r="K465" s="21"/>
      <c r="L465" s="21"/>
      <c r="Q465">
        <f>ROUND((Source!BZ651/100)*ROUND((Source!AF651*Source!AV651)*Source!I651, 2), 2)</f>
        <v>802.66</v>
      </c>
      <c r="R465">
        <f>Source!X651</f>
        <v>802.66</v>
      </c>
      <c r="S465">
        <f>ROUND((Source!CA651/100)*ROUND((Source!AF651*Source!AV651)*Source!I651, 2), 2)</f>
        <v>114.67</v>
      </c>
      <c r="T465">
        <f>Source!Y651</f>
        <v>114.67</v>
      </c>
      <c r="U465">
        <f>ROUND((175/100)*ROUND((Source!AE651*Source!AV651)*Source!I651, 2), 2)</f>
        <v>0</v>
      </c>
      <c r="V465">
        <f>ROUND((108/100)*ROUND(Source!CS651*Source!I651, 2), 2)</f>
        <v>0</v>
      </c>
    </row>
    <row r="466" spans="1:22" x14ac:dyDescent="0.2">
      <c r="D466" s="22" t="str">
        <f>"Объем: "&amp;Source!I651&amp;"=(1500)*"&amp;"0,2*"&amp;"0,1/"&amp;"100"</f>
        <v>Объем: 0,3=(1500)*0,2*0,1/100</v>
      </c>
    </row>
    <row r="467" spans="1:22" ht="14.25" x14ac:dyDescent="0.2">
      <c r="A467" s="18"/>
      <c r="B467" s="18"/>
      <c r="C467" s="18"/>
      <c r="D467" s="18" t="s">
        <v>527</v>
      </c>
      <c r="E467" s="19"/>
      <c r="F467" s="9"/>
      <c r="G467" s="21">
        <f>Source!AO651</f>
        <v>3822.15</v>
      </c>
      <c r="H467" s="20" t="str">
        <f>Source!DG651</f>
        <v/>
      </c>
      <c r="I467" s="9">
        <f>Source!AV651</f>
        <v>1</v>
      </c>
      <c r="J467" s="9">
        <f>IF(Source!BA651&lt;&gt; 0, Source!BA651, 1)</f>
        <v>1</v>
      </c>
      <c r="K467" s="21">
        <f>Source!S651</f>
        <v>1146.6500000000001</v>
      </c>
      <c r="L467" s="21"/>
    </row>
    <row r="468" spans="1:22" ht="14.25" x14ac:dyDescent="0.2">
      <c r="A468" s="18"/>
      <c r="B468" s="18"/>
      <c r="C468" s="18"/>
      <c r="D468" s="18" t="s">
        <v>535</v>
      </c>
      <c r="E468" s="19"/>
      <c r="F468" s="9"/>
      <c r="G468" s="21">
        <f>Source!AL651</f>
        <v>22.51</v>
      </c>
      <c r="H468" s="20" t="str">
        <f>Source!DD651</f>
        <v/>
      </c>
      <c r="I468" s="9">
        <f>Source!AW651</f>
        <v>1</v>
      </c>
      <c r="J468" s="9">
        <f>IF(Source!BC651&lt;&gt; 0, Source!BC651, 1)</f>
        <v>1</v>
      </c>
      <c r="K468" s="21">
        <f>Source!P651</f>
        <v>6.75</v>
      </c>
      <c r="L468" s="21"/>
    </row>
    <row r="469" spans="1:22" ht="14.25" x14ac:dyDescent="0.2">
      <c r="A469" s="18"/>
      <c r="B469" s="18"/>
      <c r="C469" s="18"/>
      <c r="D469" s="18" t="s">
        <v>528</v>
      </c>
      <c r="E469" s="19" t="s">
        <v>529</v>
      </c>
      <c r="F469" s="9">
        <f>Source!AT651</f>
        <v>70</v>
      </c>
      <c r="G469" s="21"/>
      <c r="H469" s="20"/>
      <c r="I469" s="9"/>
      <c r="J469" s="9"/>
      <c r="K469" s="21">
        <f>SUM(R465:R468)</f>
        <v>802.66</v>
      </c>
      <c r="L469" s="21"/>
    </row>
    <row r="470" spans="1:22" ht="14.25" x14ac:dyDescent="0.2">
      <c r="A470" s="18"/>
      <c r="B470" s="18"/>
      <c r="C470" s="18"/>
      <c r="D470" s="18" t="s">
        <v>530</v>
      </c>
      <c r="E470" s="19" t="s">
        <v>529</v>
      </c>
      <c r="F470" s="9">
        <f>Source!AU651</f>
        <v>10</v>
      </c>
      <c r="G470" s="21"/>
      <c r="H470" s="20"/>
      <c r="I470" s="9"/>
      <c r="J470" s="9"/>
      <c r="K470" s="21">
        <f>SUM(T465:T469)</f>
        <v>114.67</v>
      </c>
      <c r="L470" s="21"/>
    </row>
    <row r="471" spans="1:22" ht="14.25" x14ac:dyDescent="0.2">
      <c r="A471" s="18"/>
      <c r="B471" s="18"/>
      <c r="C471" s="18"/>
      <c r="D471" s="18" t="s">
        <v>531</v>
      </c>
      <c r="E471" s="19" t="s">
        <v>532</v>
      </c>
      <c r="F471" s="9">
        <f>Source!AQ651</f>
        <v>7.14</v>
      </c>
      <c r="G471" s="21"/>
      <c r="H471" s="20" t="str">
        <f>Source!DI651</f>
        <v/>
      </c>
      <c r="I471" s="9">
        <f>Source!AV651</f>
        <v>1</v>
      </c>
      <c r="J471" s="9"/>
      <c r="K471" s="21"/>
      <c r="L471" s="21">
        <f>Source!U651</f>
        <v>2.1419999999999999</v>
      </c>
    </row>
    <row r="472" spans="1:22" ht="15" x14ac:dyDescent="0.25">
      <c r="A472" s="24"/>
      <c r="B472" s="24"/>
      <c r="C472" s="24"/>
      <c r="D472" s="24"/>
      <c r="E472" s="24"/>
      <c r="F472" s="24"/>
      <c r="G472" s="24"/>
      <c r="H472" s="24"/>
      <c r="I472" s="24"/>
      <c r="J472" s="44">
        <f>K467+K468+K469+K470</f>
        <v>2070.73</v>
      </c>
      <c r="K472" s="44"/>
      <c r="L472" s="25">
        <f>IF(Source!I651&lt;&gt;0, ROUND(J472/Source!I651, 2), 0)</f>
        <v>6902.43</v>
      </c>
      <c r="P472" s="23">
        <f>J472</f>
        <v>2070.73</v>
      </c>
    </row>
    <row r="473" spans="1:22" ht="57" x14ac:dyDescent="0.2">
      <c r="A473" s="18">
        <v>46</v>
      </c>
      <c r="B473" s="18">
        <v>46</v>
      </c>
      <c r="C473" s="18" t="str">
        <f>Source!F653</f>
        <v>1.21-2103-9-2/1</v>
      </c>
      <c r="D473" s="18" t="str">
        <f>Source!G653</f>
        <v>Техническое обслуживание силовых сетей, проложенных по кирпичным и бетонным основаниям, провод сечением 3х1,5-6 мм2 ( 3х2,5 ; 3х4  )</v>
      </c>
      <c r="E473" s="19" t="str">
        <f>Source!H653</f>
        <v>100 м</v>
      </c>
      <c r="F473" s="9">
        <f>Source!I653</f>
        <v>0.84599999999999997</v>
      </c>
      <c r="G473" s="21"/>
      <c r="H473" s="20"/>
      <c r="I473" s="9"/>
      <c r="J473" s="9"/>
      <c r="K473" s="21"/>
      <c r="L473" s="21"/>
      <c r="Q473">
        <f>ROUND((Source!BZ653/100)*ROUND((Source!AF653*Source!AV653)*Source!I653, 2), 2)</f>
        <v>3170.13</v>
      </c>
      <c r="R473">
        <f>Source!X653</f>
        <v>3170.13</v>
      </c>
      <c r="S473">
        <f>ROUND((Source!CA653/100)*ROUND((Source!AF653*Source!AV653)*Source!I653, 2), 2)</f>
        <v>452.88</v>
      </c>
      <c r="T473">
        <f>Source!Y653</f>
        <v>452.88</v>
      </c>
      <c r="U473">
        <f>ROUND((175/100)*ROUND((Source!AE653*Source!AV653)*Source!I653, 2), 2)</f>
        <v>0</v>
      </c>
      <c r="V473">
        <f>ROUND((108/100)*ROUND(Source!CS653*Source!I653, 2), 2)</f>
        <v>0</v>
      </c>
    </row>
    <row r="474" spans="1:22" x14ac:dyDescent="0.2">
      <c r="D474" s="22" t="str">
        <f>"Объем: "&amp;Source!I653&amp;"=(2920+"&amp;"10+"&amp;"1300)*"&amp;"0,2*"&amp;"0,1/"&amp;"100"</f>
        <v>Объем: 0,846=(2920+10+1300)*0,2*0,1/100</v>
      </c>
    </row>
    <row r="475" spans="1:22" ht="14.25" x14ac:dyDescent="0.2">
      <c r="A475" s="18"/>
      <c r="B475" s="18"/>
      <c r="C475" s="18"/>
      <c r="D475" s="18" t="s">
        <v>527</v>
      </c>
      <c r="E475" s="19"/>
      <c r="F475" s="9"/>
      <c r="G475" s="21">
        <f>Source!AO653</f>
        <v>5353.15</v>
      </c>
      <c r="H475" s="20" t="str">
        <f>Source!DG653</f>
        <v/>
      </c>
      <c r="I475" s="9">
        <f>Source!AV653</f>
        <v>1</v>
      </c>
      <c r="J475" s="9">
        <f>IF(Source!BA653&lt;&gt; 0, Source!BA653, 1)</f>
        <v>1</v>
      </c>
      <c r="K475" s="21">
        <f>Source!S653</f>
        <v>4528.76</v>
      </c>
      <c r="L475" s="21"/>
    </row>
    <row r="476" spans="1:22" ht="14.25" x14ac:dyDescent="0.2">
      <c r="A476" s="18"/>
      <c r="B476" s="18"/>
      <c r="C476" s="18"/>
      <c r="D476" s="18" t="s">
        <v>535</v>
      </c>
      <c r="E476" s="19"/>
      <c r="F476" s="9"/>
      <c r="G476" s="21">
        <f>Source!AL653</f>
        <v>22.51</v>
      </c>
      <c r="H476" s="20" t="str">
        <f>Source!DD653</f>
        <v/>
      </c>
      <c r="I476" s="9">
        <f>Source!AW653</f>
        <v>1</v>
      </c>
      <c r="J476" s="9">
        <f>IF(Source!BC653&lt;&gt; 0, Source!BC653, 1)</f>
        <v>1</v>
      </c>
      <c r="K476" s="21">
        <f>Source!P653</f>
        <v>19.04</v>
      </c>
      <c r="L476" s="21"/>
    </row>
    <row r="477" spans="1:22" ht="14.25" x14ac:dyDescent="0.2">
      <c r="A477" s="18"/>
      <c r="B477" s="18"/>
      <c r="C477" s="18"/>
      <c r="D477" s="18" t="s">
        <v>528</v>
      </c>
      <c r="E477" s="19" t="s">
        <v>529</v>
      </c>
      <c r="F477" s="9">
        <f>Source!AT653</f>
        <v>70</v>
      </c>
      <c r="G477" s="21"/>
      <c r="H477" s="20"/>
      <c r="I477" s="9"/>
      <c r="J477" s="9"/>
      <c r="K477" s="21">
        <f>SUM(R473:R476)</f>
        <v>3170.13</v>
      </c>
      <c r="L477" s="21"/>
    </row>
    <row r="478" spans="1:22" ht="14.25" x14ac:dyDescent="0.2">
      <c r="A478" s="18"/>
      <c r="B478" s="18"/>
      <c r="C478" s="18"/>
      <c r="D478" s="18" t="s">
        <v>530</v>
      </c>
      <c r="E478" s="19" t="s">
        <v>529</v>
      </c>
      <c r="F478" s="9">
        <f>Source!AU653</f>
        <v>10</v>
      </c>
      <c r="G478" s="21"/>
      <c r="H478" s="20"/>
      <c r="I478" s="9"/>
      <c r="J478" s="9"/>
      <c r="K478" s="21">
        <f>SUM(T473:T477)</f>
        <v>452.88</v>
      </c>
      <c r="L478" s="21"/>
    </row>
    <row r="479" spans="1:22" ht="14.25" x14ac:dyDescent="0.2">
      <c r="A479" s="18"/>
      <c r="B479" s="18"/>
      <c r="C479" s="18"/>
      <c r="D479" s="18" t="s">
        <v>531</v>
      </c>
      <c r="E479" s="19" t="s">
        <v>532</v>
      </c>
      <c r="F479" s="9">
        <f>Source!AQ653</f>
        <v>10</v>
      </c>
      <c r="G479" s="21"/>
      <c r="H479" s="20" t="str">
        <f>Source!DI653</f>
        <v/>
      </c>
      <c r="I479" s="9">
        <f>Source!AV653</f>
        <v>1</v>
      </c>
      <c r="J479" s="9"/>
      <c r="K479" s="21"/>
      <c r="L479" s="21">
        <f>Source!U653</f>
        <v>8.4599999999999991</v>
      </c>
    </row>
    <row r="480" spans="1:22" ht="15" x14ac:dyDescent="0.25">
      <c r="A480" s="24"/>
      <c r="B480" s="24"/>
      <c r="C480" s="24"/>
      <c r="D480" s="24"/>
      <c r="E480" s="24"/>
      <c r="F480" s="24"/>
      <c r="G480" s="24"/>
      <c r="H480" s="24"/>
      <c r="I480" s="24"/>
      <c r="J480" s="44">
        <f>K475+K476+K477+K478</f>
        <v>8170.81</v>
      </c>
      <c r="K480" s="44"/>
      <c r="L480" s="25">
        <f>IF(Source!I653&lt;&gt;0, ROUND(J480/Source!I653, 2), 0)</f>
        <v>9658.17</v>
      </c>
      <c r="P480" s="23">
        <f>J480</f>
        <v>8170.81</v>
      </c>
    </row>
    <row r="481" spans="1:22" ht="57" x14ac:dyDescent="0.2">
      <c r="A481" s="18">
        <v>47</v>
      </c>
      <c r="B481" s="18">
        <v>47</v>
      </c>
      <c r="C481" s="18" t="str">
        <f>Source!F655</f>
        <v>1.21-2103-9-3/1</v>
      </c>
      <c r="D481" s="18" t="str">
        <f>Source!G655</f>
        <v>Техническое обслуживание силовых сетей, проложенных по кирпичным и бетонным основаниям, провод сечением 4х1,5-6 мм2 (4х2,5)</v>
      </c>
      <c r="E481" s="19" t="str">
        <f>Source!H655</f>
        <v>100 м</v>
      </c>
      <c r="F481" s="9">
        <f>Source!I655</f>
        <v>0.127</v>
      </c>
      <c r="G481" s="21"/>
      <c r="H481" s="20"/>
      <c r="I481" s="9"/>
      <c r="J481" s="9"/>
      <c r="K481" s="21"/>
      <c r="L481" s="21"/>
      <c r="Q481">
        <f>ROUND((Source!BZ655/100)*ROUND((Source!AF655*Source!AV655)*Source!I655, 2), 2)</f>
        <v>533.95000000000005</v>
      </c>
      <c r="R481">
        <f>Source!X655</f>
        <v>533.95000000000005</v>
      </c>
      <c r="S481">
        <f>ROUND((Source!CA655/100)*ROUND((Source!AF655*Source!AV655)*Source!I655, 2), 2)</f>
        <v>76.28</v>
      </c>
      <c r="T481">
        <f>Source!Y655</f>
        <v>76.28</v>
      </c>
      <c r="U481">
        <f>ROUND((175/100)*ROUND((Source!AE655*Source!AV655)*Source!I655, 2), 2)</f>
        <v>0</v>
      </c>
      <c r="V481">
        <f>ROUND((108/100)*ROUND(Source!CS655*Source!I655, 2), 2)</f>
        <v>0</v>
      </c>
    </row>
    <row r="482" spans="1:22" x14ac:dyDescent="0.2">
      <c r="D482" s="22" t="str">
        <f>"Объем: "&amp;Source!I655&amp;"=(635)*"&amp;"0,2*"&amp;"0,1/"&amp;"100"</f>
        <v>Объем: 0,127=(635)*0,2*0,1/100</v>
      </c>
    </row>
    <row r="483" spans="1:22" ht="14.25" x14ac:dyDescent="0.2">
      <c r="A483" s="18"/>
      <c r="B483" s="18"/>
      <c r="C483" s="18"/>
      <c r="D483" s="18" t="s">
        <v>527</v>
      </c>
      <c r="E483" s="19"/>
      <c r="F483" s="9"/>
      <c r="G483" s="21">
        <f>Source!AO655</f>
        <v>6006.24</v>
      </c>
      <c r="H483" s="20" t="str">
        <f>Source!DG655</f>
        <v/>
      </c>
      <c r="I483" s="9">
        <f>Source!AV655</f>
        <v>1</v>
      </c>
      <c r="J483" s="9">
        <f>IF(Source!BA655&lt;&gt; 0, Source!BA655, 1)</f>
        <v>1</v>
      </c>
      <c r="K483" s="21">
        <f>Source!S655</f>
        <v>762.79</v>
      </c>
      <c r="L483" s="21"/>
    </row>
    <row r="484" spans="1:22" ht="14.25" x14ac:dyDescent="0.2">
      <c r="A484" s="18"/>
      <c r="B484" s="18"/>
      <c r="C484" s="18"/>
      <c r="D484" s="18" t="s">
        <v>535</v>
      </c>
      <c r="E484" s="19"/>
      <c r="F484" s="9"/>
      <c r="G484" s="21">
        <f>Source!AL655</f>
        <v>14.63</v>
      </c>
      <c r="H484" s="20" t="str">
        <f>Source!DD655</f>
        <v/>
      </c>
      <c r="I484" s="9">
        <f>Source!AW655</f>
        <v>1</v>
      </c>
      <c r="J484" s="9">
        <f>IF(Source!BC655&lt;&gt; 0, Source!BC655, 1)</f>
        <v>1</v>
      </c>
      <c r="K484" s="21">
        <f>Source!P655</f>
        <v>1.86</v>
      </c>
      <c r="L484" s="21"/>
    </row>
    <row r="485" spans="1:22" ht="14.25" x14ac:dyDescent="0.2">
      <c r="A485" s="18"/>
      <c r="B485" s="18"/>
      <c r="C485" s="18"/>
      <c r="D485" s="18" t="s">
        <v>528</v>
      </c>
      <c r="E485" s="19" t="s">
        <v>529</v>
      </c>
      <c r="F485" s="9">
        <f>Source!AT655</f>
        <v>70</v>
      </c>
      <c r="G485" s="21"/>
      <c r="H485" s="20"/>
      <c r="I485" s="9"/>
      <c r="J485" s="9"/>
      <c r="K485" s="21">
        <f>SUM(R481:R484)</f>
        <v>533.95000000000005</v>
      </c>
      <c r="L485" s="21"/>
    </row>
    <row r="486" spans="1:22" ht="14.25" x14ac:dyDescent="0.2">
      <c r="A486" s="18"/>
      <c r="B486" s="18"/>
      <c r="C486" s="18"/>
      <c r="D486" s="18" t="s">
        <v>530</v>
      </c>
      <c r="E486" s="19" t="s">
        <v>529</v>
      </c>
      <c r="F486" s="9">
        <f>Source!AU655</f>
        <v>10</v>
      </c>
      <c r="G486" s="21"/>
      <c r="H486" s="20"/>
      <c r="I486" s="9"/>
      <c r="J486" s="9"/>
      <c r="K486" s="21">
        <f>SUM(T481:T485)</f>
        <v>76.28</v>
      </c>
      <c r="L486" s="21"/>
    </row>
    <row r="487" spans="1:22" ht="14.25" x14ac:dyDescent="0.2">
      <c r="A487" s="18"/>
      <c r="B487" s="18"/>
      <c r="C487" s="18"/>
      <c r="D487" s="18" t="s">
        <v>531</v>
      </c>
      <c r="E487" s="19" t="s">
        <v>532</v>
      </c>
      <c r="F487" s="9">
        <f>Source!AQ655</f>
        <v>11.22</v>
      </c>
      <c r="G487" s="21"/>
      <c r="H487" s="20" t="str">
        <f>Source!DI655</f>
        <v/>
      </c>
      <c r="I487" s="9">
        <f>Source!AV655</f>
        <v>1</v>
      </c>
      <c r="J487" s="9"/>
      <c r="K487" s="21"/>
      <c r="L487" s="21">
        <f>Source!U655</f>
        <v>1.4249400000000001</v>
      </c>
    </row>
    <row r="488" spans="1:22" ht="15" x14ac:dyDescent="0.25">
      <c r="A488" s="24"/>
      <c r="B488" s="24"/>
      <c r="C488" s="24"/>
      <c r="D488" s="24"/>
      <c r="E488" s="24"/>
      <c r="F488" s="24"/>
      <c r="G488" s="24"/>
      <c r="H488" s="24"/>
      <c r="I488" s="24"/>
      <c r="J488" s="44">
        <f>K483+K484+K485+K486</f>
        <v>1374.8799999999999</v>
      </c>
      <c r="K488" s="44"/>
      <c r="L488" s="25">
        <f>IF(Source!I655&lt;&gt;0, ROUND(J488/Source!I655, 2), 0)</f>
        <v>10825.83</v>
      </c>
      <c r="P488" s="23">
        <f>J488</f>
        <v>1374.8799999999999</v>
      </c>
    </row>
    <row r="489" spans="1:22" ht="57" x14ac:dyDescent="0.2">
      <c r="A489" s="18">
        <v>48</v>
      </c>
      <c r="B489" s="18">
        <v>48</v>
      </c>
      <c r="C489" s="18" t="str">
        <f>Source!F657</f>
        <v>1.21-2103-9-3/1</v>
      </c>
      <c r="D489" s="18" t="str">
        <f>Source!G657</f>
        <v>Техническое обслуживание силовых сетей, проложенных по кирпичным и бетонным основаниям, провод сечением 4х1,5-6 мм2 ( 5х4, 5х6)</v>
      </c>
      <c r="E489" s="19" t="str">
        <f>Source!H657</f>
        <v>100 м</v>
      </c>
      <c r="F489" s="9">
        <f>Source!I657</f>
        <v>3.4000000000000002E-2</v>
      </c>
      <c r="G489" s="21"/>
      <c r="H489" s="20"/>
      <c r="I489" s="9"/>
      <c r="J489" s="9"/>
      <c r="K489" s="21"/>
      <c r="L489" s="21"/>
      <c r="Q489">
        <f>ROUND((Source!BZ657/100)*ROUND((Source!AF657*Source!AV657)*Source!I657, 2), 2)</f>
        <v>142.94999999999999</v>
      </c>
      <c r="R489">
        <f>Source!X657</f>
        <v>142.94999999999999</v>
      </c>
      <c r="S489">
        <f>ROUND((Source!CA657/100)*ROUND((Source!AF657*Source!AV657)*Source!I657, 2), 2)</f>
        <v>20.420000000000002</v>
      </c>
      <c r="T489">
        <f>Source!Y657</f>
        <v>20.420000000000002</v>
      </c>
      <c r="U489">
        <f>ROUND((175/100)*ROUND((Source!AE657*Source!AV657)*Source!I657, 2), 2)</f>
        <v>0</v>
      </c>
      <c r="V489">
        <f>ROUND((108/100)*ROUND(Source!CS657*Source!I657, 2), 2)</f>
        <v>0</v>
      </c>
    </row>
    <row r="490" spans="1:22" x14ac:dyDescent="0.2">
      <c r="D490" s="22" t="str">
        <f>"Объем: "&amp;Source!I657&amp;"=(10+"&amp;"140+"&amp;"20)*"&amp;"0,2*"&amp;"0,1/"&amp;"100"</f>
        <v>Объем: 0,034=(10+140+20)*0,2*0,1/100</v>
      </c>
    </row>
    <row r="491" spans="1:22" ht="14.25" x14ac:dyDescent="0.2">
      <c r="A491" s="18"/>
      <c r="B491" s="18"/>
      <c r="C491" s="18"/>
      <c r="D491" s="18" t="s">
        <v>527</v>
      </c>
      <c r="E491" s="19"/>
      <c r="F491" s="9"/>
      <c r="G491" s="21">
        <f>Source!AO657</f>
        <v>6006.24</v>
      </c>
      <c r="H491" s="20" t="str">
        <f>Source!DG657</f>
        <v/>
      </c>
      <c r="I491" s="9">
        <f>Source!AV657</f>
        <v>1</v>
      </c>
      <c r="J491" s="9">
        <f>IF(Source!BA657&lt;&gt; 0, Source!BA657, 1)</f>
        <v>1</v>
      </c>
      <c r="K491" s="21">
        <f>Source!S657</f>
        <v>204.21</v>
      </c>
      <c r="L491" s="21"/>
    </row>
    <row r="492" spans="1:22" ht="14.25" x14ac:dyDescent="0.2">
      <c r="A492" s="18"/>
      <c r="B492" s="18"/>
      <c r="C492" s="18"/>
      <c r="D492" s="18" t="s">
        <v>535</v>
      </c>
      <c r="E492" s="19"/>
      <c r="F492" s="9"/>
      <c r="G492" s="21">
        <f>Source!AL657</f>
        <v>14.63</v>
      </c>
      <c r="H492" s="20" t="str">
        <f>Source!DD657</f>
        <v/>
      </c>
      <c r="I492" s="9">
        <f>Source!AW657</f>
        <v>1</v>
      </c>
      <c r="J492" s="9">
        <f>IF(Source!BC657&lt;&gt; 0, Source!BC657, 1)</f>
        <v>1</v>
      </c>
      <c r="K492" s="21">
        <f>Source!P657</f>
        <v>0.5</v>
      </c>
      <c r="L492" s="21"/>
    </row>
    <row r="493" spans="1:22" ht="14.25" x14ac:dyDescent="0.2">
      <c r="A493" s="18"/>
      <c r="B493" s="18"/>
      <c r="C493" s="18"/>
      <c r="D493" s="18" t="s">
        <v>528</v>
      </c>
      <c r="E493" s="19" t="s">
        <v>529</v>
      </c>
      <c r="F493" s="9">
        <f>Source!AT657</f>
        <v>70</v>
      </c>
      <c r="G493" s="21"/>
      <c r="H493" s="20"/>
      <c r="I493" s="9"/>
      <c r="J493" s="9"/>
      <c r="K493" s="21">
        <f>SUM(R489:R492)</f>
        <v>142.94999999999999</v>
      </c>
      <c r="L493" s="21"/>
    </row>
    <row r="494" spans="1:22" ht="14.25" x14ac:dyDescent="0.2">
      <c r="A494" s="18"/>
      <c r="B494" s="18"/>
      <c r="C494" s="18"/>
      <c r="D494" s="18" t="s">
        <v>530</v>
      </c>
      <c r="E494" s="19" t="s">
        <v>529</v>
      </c>
      <c r="F494" s="9">
        <f>Source!AU657</f>
        <v>10</v>
      </c>
      <c r="G494" s="21"/>
      <c r="H494" s="20"/>
      <c r="I494" s="9"/>
      <c r="J494" s="9"/>
      <c r="K494" s="21">
        <f>SUM(T489:T493)</f>
        <v>20.420000000000002</v>
      </c>
      <c r="L494" s="21"/>
    </row>
    <row r="495" spans="1:22" ht="14.25" x14ac:dyDescent="0.2">
      <c r="A495" s="18"/>
      <c r="B495" s="18"/>
      <c r="C495" s="18"/>
      <c r="D495" s="18" t="s">
        <v>531</v>
      </c>
      <c r="E495" s="19" t="s">
        <v>532</v>
      </c>
      <c r="F495" s="9">
        <f>Source!AQ657</f>
        <v>11.22</v>
      </c>
      <c r="G495" s="21"/>
      <c r="H495" s="20" t="str">
        <f>Source!DI657</f>
        <v/>
      </c>
      <c r="I495" s="9">
        <f>Source!AV657</f>
        <v>1</v>
      </c>
      <c r="J495" s="9"/>
      <c r="K495" s="21"/>
      <c r="L495" s="21">
        <f>Source!U657</f>
        <v>0.38148000000000004</v>
      </c>
    </row>
    <row r="496" spans="1:22" ht="15" x14ac:dyDescent="0.25">
      <c r="A496" s="24"/>
      <c r="B496" s="24"/>
      <c r="C496" s="24"/>
      <c r="D496" s="24"/>
      <c r="E496" s="24"/>
      <c r="F496" s="24"/>
      <c r="G496" s="24"/>
      <c r="H496" s="24"/>
      <c r="I496" s="24"/>
      <c r="J496" s="44">
        <f>K491+K492+K493+K494</f>
        <v>368.08</v>
      </c>
      <c r="K496" s="44"/>
      <c r="L496" s="25">
        <f>IF(Source!I657&lt;&gt;0, ROUND(J496/Source!I657, 2), 0)</f>
        <v>10825.88</v>
      </c>
      <c r="P496" s="23">
        <f>J496</f>
        <v>368.08</v>
      </c>
    </row>
    <row r="497" spans="1:22" ht="57" x14ac:dyDescent="0.2">
      <c r="A497" s="18">
        <v>49</v>
      </c>
      <c r="B497" s="18">
        <v>49</v>
      </c>
      <c r="C497" s="18" t="str">
        <f>Source!F659</f>
        <v>1.21-2103-9-5/1</v>
      </c>
      <c r="D497" s="18" t="str">
        <f>Source!G659</f>
        <v>Техническое обслуживание силовых сетей, проложенных по кирпичным и бетонным основаниям, провод сечением 3х10-16 мм2 (5х10)</v>
      </c>
      <c r="E497" s="19" t="str">
        <f>Source!H659</f>
        <v>100 м</v>
      </c>
      <c r="F497" s="9">
        <f>Source!I659</f>
        <v>0.04</v>
      </c>
      <c r="G497" s="21"/>
      <c r="H497" s="20"/>
      <c r="I497" s="9"/>
      <c r="J497" s="9"/>
      <c r="K497" s="21"/>
      <c r="L497" s="21"/>
      <c r="Q497">
        <f>ROUND((Source!BZ659/100)*ROUND((Source!AF659*Source!AV659)*Source!I659, 2), 2)</f>
        <v>178.07</v>
      </c>
      <c r="R497">
        <f>Source!X659</f>
        <v>178.07</v>
      </c>
      <c r="S497">
        <f>ROUND((Source!CA659/100)*ROUND((Source!AF659*Source!AV659)*Source!I659, 2), 2)</f>
        <v>25.44</v>
      </c>
      <c r="T497">
        <f>Source!Y659</f>
        <v>25.44</v>
      </c>
      <c r="U497">
        <f>ROUND((175/100)*ROUND((Source!AE659*Source!AV659)*Source!I659, 2), 2)</f>
        <v>0</v>
      </c>
      <c r="V497">
        <f>ROUND((108/100)*ROUND(Source!CS659*Source!I659, 2), 2)</f>
        <v>0</v>
      </c>
    </row>
    <row r="498" spans="1:22" x14ac:dyDescent="0.2">
      <c r="D498" s="22" t="str">
        <f>"Объем: "&amp;Source!I659&amp;"=(200)*"&amp;"0,2*"&amp;"0,1/"&amp;"100"</f>
        <v>Объем: 0,04=(200)*0,2*0,1/100</v>
      </c>
    </row>
    <row r="499" spans="1:22" ht="14.25" x14ac:dyDescent="0.2">
      <c r="A499" s="18"/>
      <c r="B499" s="18"/>
      <c r="C499" s="18"/>
      <c r="D499" s="18" t="s">
        <v>527</v>
      </c>
      <c r="E499" s="19"/>
      <c r="F499" s="9"/>
      <c r="G499" s="21">
        <f>Source!AO659</f>
        <v>6359.54</v>
      </c>
      <c r="H499" s="20" t="str">
        <f>Source!DG659</f>
        <v/>
      </c>
      <c r="I499" s="9">
        <f>Source!AV659</f>
        <v>1</v>
      </c>
      <c r="J499" s="9">
        <f>IF(Source!BA659&lt;&gt; 0, Source!BA659, 1)</f>
        <v>1</v>
      </c>
      <c r="K499" s="21">
        <f>Source!S659</f>
        <v>254.38</v>
      </c>
      <c r="L499" s="21"/>
    </row>
    <row r="500" spans="1:22" ht="14.25" x14ac:dyDescent="0.2">
      <c r="A500" s="18"/>
      <c r="B500" s="18"/>
      <c r="C500" s="18"/>
      <c r="D500" s="18" t="s">
        <v>535</v>
      </c>
      <c r="E500" s="19"/>
      <c r="F500" s="9"/>
      <c r="G500" s="21">
        <f>Source!AL659</f>
        <v>15.76</v>
      </c>
      <c r="H500" s="20" t="str">
        <f>Source!DD659</f>
        <v/>
      </c>
      <c r="I500" s="9">
        <f>Source!AW659</f>
        <v>1</v>
      </c>
      <c r="J500" s="9">
        <f>IF(Source!BC659&lt;&gt; 0, Source!BC659, 1)</f>
        <v>1</v>
      </c>
      <c r="K500" s="21">
        <f>Source!P659</f>
        <v>0.63</v>
      </c>
      <c r="L500" s="21"/>
    </row>
    <row r="501" spans="1:22" ht="14.25" x14ac:dyDescent="0.2">
      <c r="A501" s="18"/>
      <c r="B501" s="18"/>
      <c r="C501" s="18"/>
      <c r="D501" s="18" t="s">
        <v>528</v>
      </c>
      <c r="E501" s="19" t="s">
        <v>529</v>
      </c>
      <c r="F501" s="9">
        <f>Source!AT659</f>
        <v>70</v>
      </c>
      <c r="G501" s="21"/>
      <c r="H501" s="20"/>
      <c r="I501" s="9"/>
      <c r="J501" s="9"/>
      <c r="K501" s="21">
        <f>SUM(R497:R500)</f>
        <v>178.07</v>
      </c>
      <c r="L501" s="21"/>
    </row>
    <row r="502" spans="1:22" ht="14.25" x14ac:dyDescent="0.2">
      <c r="A502" s="18"/>
      <c r="B502" s="18"/>
      <c r="C502" s="18"/>
      <c r="D502" s="18" t="s">
        <v>530</v>
      </c>
      <c r="E502" s="19" t="s">
        <v>529</v>
      </c>
      <c r="F502" s="9">
        <f>Source!AU659</f>
        <v>10</v>
      </c>
      <c r="G502" s="21"/>
      <c r="H502" s="20"/>
      <c r="I502" s="9"/>
      <c r="J502" s="9"/>
      <c r="K502" s="21">
        <f>SUM(T497:T501)</f>
        <v>25.44</v>
      </c>
      <c r="L502" s="21"/>
    </row>
    <row r="503" spans="1:22" ht="14.25" x14ac:dyDescent="0.2">
      <c r="A503" s="18"/>
      <c r="B503" s="18"/>
      <c r="C503" s="18"/>
      <c r="D503" s="18" t="s">
        <v>531</v>
      </c>
      <c r="E503" s="19" t="s">
        <v>532</v>
      </c>
      <c r="F503" s="9">
        <f>Source!AQ659</f>
        <v>11.88</v>
      </c>
      <c r="G503" s="21"/>
      <c r="H503" s="20" t="str">
        <f>Source!DI659</f>
        <v/>
      </c>
      <c r="I503" s="9">
        <f>Source!AV659</f>
        <v>1</v>
      </c>
      <c r="J503" s="9"/>
      <c r="K503" s="21"/>
      <c r="L503" s="21">
        <f>Source!U659</f>
        <v>0.47520000000000007</v>
      </c>
    </row>
    <row r="504" spans="1:22" ht="15" x14ac:dyDescent="0.25">
      <c r="A504" s="24"/>
      <c r="B504" s="24"/>
      <c r="C504" s="24"/>
      <c r="D504" s="24"/>
      <c r="E504" s="24"/>
      <c r="F504" s="24"/>
      <c r="G504" s="24"/>
      <c r="H504" s="24"/>
      <c r="I504" s="24"/>
      <c r="J504" s="44">
        <f>K499+K500+K501+K502</f>
        <v>458.52</v>
      </c>
      <c r="K504" s="44"/>
      <c r="L504" s="25">
        <f>IF(Source!I659&lt;&gt;0, ROUND(J504/Source!I659, 2), 0)</f>
        <v>11463</v>
      </c>
      <c r="P504" s="23">
        <f>J504</f>
        <v>458.52</v>
      </c>
    </row>
    <row r="505" spans="1:22" ht="57" x14ac:dyDescent="0.2">
      <c r="A505" s="18">
        <v>50</v>
      </c>
      <c r="B505" s="18">
        <v>50</v>
      </c>
      <c r="C505" s="18" t="str">
        <f>Source!F661</f>
        <v>1.21-2103-9-7/1</v>
      </c>
      <c r="D505" s="18" t="str">
        <f>Source!G661</f>
        <v>Техническое обслуживание силовых сетей, проложенных по кирпичным и бетонным основаниям, провод сечением 3х25-35 мм2 (5х25, 5х35)</v>
      </c>
      <c r="E505" s="19" t="str">
        <f>Source!H661</f>
        <v>100 м</v>
      </c>
      <c r="F505" s="9">
        <f>Source!I661</f>
        <v>2.7E-2</v>
      </c>
      <c r="G505" s="21"/>
      <c r="H505" s="20"/>
      <c r="I505" s="9"/>
      <c r="J505" s="9"/>
      <c r="K505" s="21"/>
      <c r="L505" s="21"/>
      <c r="Q505">
        <f>ROUND((Source!BZ661/100)*ROUND((Source!AF661*Source!AV661)*Source!I661, 2), 2)</f>
        <v>147.51</v>
      </c>
      <c r="R505">
        <f>Source!X661</f>
        <v>147.51</v>
      </c>
      <c r="S505">
        <f>ROUND((Source!CA661/100)*ROUND((Source!AF661*Source!AV661)*Source!I661, 2), 2)</f>
        <v>21.07</v>
      </c>
      <c r="T505">
        <f>Source!Y661</f>
        <v>21.07</v>
      </c>
      <c r="U505">
        <f>ROUND((175/100)*ROUND((Source!AE661*Source!AV661)*Source!I661, 2), 2)</f>
        <v>0</v>
      </c>
      <c r="V505">
        <f>ROUND((108/100)*ROUND(Source!CS661*Source!I661, 2), 2)</f>
        <v>0</v>
      </c>
    </row>
    <row r="506" spans="1:22" x14ac:dyDescent="0.2">
      <c r="D506" s="22" t="str">
        <f>"Объем: "&amp;Source!I661&amp;"=(130+"&amp;"5)*"&amp;"0,2*"&amp;"0,1/"&amp;"100"</f>
        <v>Объем: 0,027=(130+5)*0,2*0,1/100</v>
      </c>
    </row>
    <row r="507" spans="1:22" ht="14.25" x14ac:dyDescent="0.2">
      <c r="A507" s="18"/>
      <c r="B507" s="18"/>
      <c r="C507" s="18"/>
      <c r="D507" s="18" t="s">
        <v>527</v>
      </c>
      <c r="E507" s="19"/>
      <c r="F507" s="9"/>
      <c r="G507" s="21">
        <f>Source!AO661</f>
        <v>7804.89</v>
      </c>
      <c r="H507" s="20" t="str">
        <f>Source!DG661</f>
        <v/>
      </c>
      <c r="I507" s="9">
        <f>Source!AV661</f>
        <v>1</v>
      </c>
      <c r="J507" s="9">
        <f>IF(Source!BA661&lt;&gt; 0, Source!BA661, 1)</f>
        <v>1</v>
      </c>
      <c r="K507" s="21">
        <f>Source!S661</f>
        <v>210.73</v>
      </c>
      <c r="L507" s="21"/>
    </row>
    <row r="508" spans="1:22" ht="14.25" x14ac:dyDescent="0.2">
      <c r="A508" s="18"/>
      <c r="B508" s="18"/>
      <c r="C508" s="18"/>
      <c r="D508" s="18" t="s">
        <v>535</v>
      </c>
      <c r="E508" s="19"/>
      <c r="F508" s="9"/>
      <c r="G508" s="21">
        <f>Source!AL661</f>
        <v>19.13</v>
      </c>
      <c r="H508" s="20" t="str">
        <f>Source!DD661</f>
        <v/>
      </c>
      <c r="I508" s="9">
        <f>Source!AW661</f>
        <v>1</v>
      </c>
      <c r="J508" s="9">
        <f>IF(Source!BC661&lt;&gt; 0, Source!BC661, 1)</f>
        <v>1</v>
      </c>
      <c r="K508" s="21">
        <f>Source!P661</f>
        <v>0.52</v>
      </c>
      <c r="L508" s="21"/>
    </row>
    <row r="509" spans="1:22" ht="14.25" x14ac:dyDescent="0.2">
      <c r="A509" s="18"/>
      <c r="B509" s="18"/>
      <c r="C509" s="18"/>
      <c r="D509" s="18" t="s">
        <v>528</v>
      </c>
      <c r="E509" s="19" t="s">
        <v>529</v>
      </c>
      <c r="F509" s="9">
        <f>Source!AT661</f>
        <v>70</v>
      </c>
      <c r="G509" s="21"/>
      <c r="H509" s="20"/>
      <c r="I509" s="9"/>
      <c r="J509" s="9"/>
      <c r="K509" s="21">
        <f>SUM(R505:R508)</f>
        <v>147.51</v>
      </c>
      <c r="L509" s="21"/>
    </row>
    <row r="510" spans="1:22" ht="14.25" x14ac:dyDescent="0.2">
      <c r="A510" s="18"/>
      <c r="B510" s="18"/>
      <c r="C510" s="18"/>
      <c r="D510" s="18" t="s">
        <v>530</v>
      </c>
      <c r="E510" s="19" t="s">
        <v>529</v>
      </c>
      <c r="F510" s="9">
        <f>Source!AU661</f>
        <v>10</v>
      </c>
      <c r="G510" s="21"/>
      <c r="H510" s="20"/>
      <c r="I510" s="9"/>
      <c r="J510" s="9"/>
      <c r="K510" s="21">
        <f>SUM(T505:T509)</f>
        <v>21.07</v>
      </c>
      <c r="L510" s="21"/>
    </row>
    <row r="511" spans="1:22" ht="14.25" x14ac:dyDescent="0.2">
      <c r="A511" s="18"/>
      <c r="B511" s="18"/>
      <c r="C511" s="18"/>
      <c r="D511" s="18" t="s">
        <v>531</v>
      </c>
      <c r="E511" s="19" t="s">
        <v>532</v>
      </c>
      <c r="F511" s="9">
        <f>Source!AQ661</f>
        <v>14.58</v>
      </c>
      <c r="G511" s="21"/>
      <c r="H511" s="20" t="str">
        <f>Source!DI661</f>
        <v/>
      </c>
      <c r="I511" s="9">
        <f>Source!AV661</f>
        <v>1</v>
      </c>
      <c r="J511" s="9"/>
      <c r="K511" s="21"/>
      <c r="L511" s="21">
        <f>Source!U661</f>
        <v>0.39366000000000001</v>
      </c>
    </row>
    <row r="512" spans="1:22" ht="15" x14ac:dyDescent="0.25">
      <c r="A512" s="24"/>
      <c r="B512" s="24"/>
      <c r="C512" s="24"/>
      <c r="D512" s="24"/>
      <c r="E512" s="24"/>
      <c r="F512" s="24"/>
      <c r="G512" s="24"/>
      <c r="H512" s="24"/>
      <c r="I512" s="24"/>
      <c r="J512" s="44">
        <f>K507+K508+K509+K510</f>
        <v>379.83</v>
      </c>
      <c r="K512" s="44"/>
      <c r="L512" s="25">
        <f>IF(Source!I661&lt;&gt;0, ROUND(J512/Source!I661, 2), 0)</f>
        <v>14067.78</v>
      </c>
      <c r="P512" s="23">
        <f>J512</f>
        <v>379.83</v>
      </c>
    </row>
    <row r="513" spans="1:22" ht="71.25" x14ac:dyDescent="0.2">
      <c r="A513" s="18">
        <v>51</v>
      </c>
      <c r="B513" s="18">
        <v>51</v>
      </c>
      <c r="C513" s="18" t="str">
        <f>Source!F662</f>
        <v>1.21-2103-9-8/1</v>
      </c>
      <c r="D513" s="18" t="str">
        <f>Source!G662</f>
        <v>Техническое обслуживание силовых сетей, проложенных по кирпичным и бетонным основаниям, добавлять на каждый следующий провод к поз. 21-2103-9-7  (5х25, 5х35)</v>
      </c>
      <c r="E513" s="19" t="str">
        <f>Source!H662</f>
        <v>100 м</v>
      </c>
      <c r="F513" s="9">
        <f>Source!I662</f>
        <v>2.7E-2</v>
      </c>
      <c r="G513" s="21"/>
      <c r="H513" s="20"/>
      <c r="I513" s="9"/>
      <c r="J513" s="9"/>
      <c r="K513" s="21"/>
      <c r="L513" s="21"/>
      <c r="Q513">
        <f>ROUND((Source!BZ662/100)*ROUND((Source!AF662*Source!AV662)*Source!I662, 2), 2)</f>
        <v>32.78</v>
      </c>
      <c r="R513">
        <f>Source!X662</f>
        <v>32.78</v>
      </c>
      <c r="S513">
        <f>ROUND((Source!CA662/100)*ROUND((Source!AF662*Source!AV662)*Source!I662, 2), 2)</f>
        <v>4.68</v>
      </c>
      <c r="T513">
        <f>Source!Y662</f>
        <v>4.68</v>
      </c>
      <c r="U513">
        <f>ROUND((175/100)*ROUND((Source!AE662*Source!AV662)*Source!I662, 2), 2)</f>
        <v>0</v>
      </c>
      <c r="V513">
        <f>ROUND((108/100)*ROUND(Source!CS662*Source!I662, 2), 2)</f>
        <v>0</v>
      </c>
    </row>
    <row r="514" spans="1:22" x14ac:dyDescent="0.2">
      <c r="D514" s="22" t="str">
        <f>"Объем: "&amp;Source!I662&amp;"=(130+"&amp;"5)*"&amp;"0,2*"&amp;"0,1/"&amp;"100"</f>
        <v>Объем: 0,027=(130+5)*0,2*0,1/100</v>
      </c>
    </row>
    <row r="515" spans="1:22" ht="14.25" x14ac:dyDescent="0.2">
      <c r="A515" s="18"/>
      <c r="B515" s="18"/>
      <c r="C515" s="18"/>
      <c r="D515" s="18" t="s">
        <v>527</v>
      </c>
      <c r="E515" s="19"/>
      <c r="F515" s="9"/>
      <c r="G515" s="21">
        <f>Source!AO662</f>
        <v>1734.42</v>
      </c>
      <c r="H515" s="20" t="str">
        <f>Source!DG662</f>
        <v/>
      </c>
      <c r="I515" s="9">
        <f>Source!AV662</f>
        <v>1</v>
      </c>
      <c r="J515" s="9">
        <f>IF(Source!BA662&lt;&gt; 0, Source!BA662, 1)</f>
        <v>1</v>
      </c>
      <c r="K515" s="21">
        <f>Source!S662</f>
        <v>46.83</v>
      </c>
      <c r="L515" s="21"/>
    </row>
    <row r="516" spans="1:22" ht="14.25" x14ac:dyDescent="0.2">
      <c r="A516" s="18"/>
      <c r="B516" s="18"/>
      <c r="C516" s="18"/>
      <c r="D516" s="18" t="s">
        <v>535</v>
      </c>
      <c r="E516" s="19"/>
      <c r="F516" s="9"/>
      <c r="G516" s="21">
        <f>Source!AL662</f>
        <v>4.13</v>
      </c>
      <c r="H516" s="20" t="str">
        <f>Source!DD662</f>
        <v/>
      </c>
      <c r="I516" s="9">
        <f>Source!AW662</f>
        <v>1</v>
      </c>
      <c r="J516" s="9">
        <f>IF(Source!BC662&lt;&gt; 0, Source!BC662, 1)</f>
        <v>1</v>
      </c>
      <c r="K516" s="21">
        <f>Source!P662</f>
        <v>0.11</v>
      </c>
      <c r="L516" s="21"/>
    </row>
    <row r="517" spans="1:22" ht="14.25" x14ac:dyDescent="0.2">
      <c r="A517" s="18"/>
      <c r="B517" s="18"/>
      <c r="C517" s="18"/>
      <c r="D517" s="18" t="s">
        <v>528</v>
      </c>
      <c r="E517" s="19" t="s">
        <v>529</v>
      </c>
      <c r="F517" s="9">
        <f>Source!AT662</f>
        <v>70</v>
      </c>
      <c r="G517" s="21"/>
      <c r="H517" s="20"/>
      <c r="I517" s="9"/>
      <c r="J517" s="9"/>
      <c r="K517" s="21">
        <f>SUM(R513:R516)</f>
        <v>32.78</v>
      </c>
      <c r="L517" s="21"/>
    </row>
    <row r="518" spans="1:22" ht="14.25" x14ac:dyDescent="0.2">
      <c r="A518" s="18"/>
      <c r="B518" s="18"/>
      <c r="C518" s="18"/>
      <c r="D518" s="18" t="s">
        <v>530</v>
      </c>
      <c r="E518" s="19" t="s">
        <v>529</v>
      </c>
      <c r="F518" s="9">
        <f>Source!AU662</f>
        <v>10</v>
      </c>
      <c r="G518" s="21"/>
      <c r="H518" s="20"/>
      <c r="I518" s="9"/>
      <c r="J518" s="9"/>
      <c r="K518" s="21">
        <f>SUM(T513:T517)</f>
        <v>4.68</v>
      </c>
      <c r="L518" s="21"/>
    </row>
    <row r="519" spans="1:22" ht="14.25" x14ac:dyDescent="0.2">
      <c r="A519" s="18"/>
      <c r="B519" s="18"/>
      <c r="C519" s="18"/>
      <c r="D519" s="18" t="s">
        <v>531</v>
      </c>
      <c r="E519" s="19" t="s">
        <v>532</v>
      </c>
      <c r="F519" s="9">
        <f>Source!AQ662</f>
        <v>3.24</v>
      </c>
      <c r="G519" s="21"/>
      <c r="H519" s="20" t="str">
        <f>Source!DI662</f>
        <v/>
      </c>
      <c r="I519" s="9">
        <f>Source!AV662</f>
        <v>1</v>
      </c>
      <c r="J519" s="9"/>
      <c r="K519" s="21"/>
      <c r="L519" s="21">
        <f>Source!U662</f>
        <v>8.7480000000000002E-2</v>
      </c>
    </row>
    <row r="520" spans="1:22" ht="15" x14ac:dyDescent="0.25">
      <c r="A520" s="24"/>
      <c r="B520" s="24"/>
      <c r="C520" s="24"/>
      <c r="D520" s="24"/>
      <c r="E520" s="24"/>
      <c r="F520" s="24"/>
      <c r="G520" s="24"/>
      <c r="H520" s="24"/>
      <c r="I520" s="24"/>
      <c r="J520" s="44">
        <f>K515+K516+K517+K518</f>
        <v>84.4</v>
      </c>
      <c r="K520" s="44"/>
      <c r="L520" s="25">
        <f>IF(Source!I662&lt;&gt;0, ROUND(J520/Source!I662, 2), 0)</f>
        <v>3125.93</v>
      </c>
      <c r="P520" s="23">
        <f>J520</f>
        <v>84.4</v>
      </c>
    </row>
    <row r="521" spans="1:22" ht="71.25" x14ac:dyDescent="0.2">
      <c r="A521" s="18">
        <v>52</v>
      </c>
      <c r="B521" s="18">
        <v>52</v>
      </c>
      <c r="C521" s="18" t="str">
        <f>Source!F664</f>
        <v>1.21-2103-9-1/1</v>
      </c>
      <c r="D521" s="18" t="str">
        <f>Source!G664</f>
        <v>Техническое обслуживание силовых сетей, проложенных по кирпичным и бетонным основаниям, провод сечением 2х1,5-6 мм2 (Провод медный желто-зеленый ПуГВ 1х6)</v>
      </c>
      <c r="E521" s="19" t="str">
        <f>Source!H664</f>
        <v>100 м</v>
      </c>
      <c r="F521" s="9">
        <f>Source!I664</f>
        <v>0.05</v>
      </c>
      <c r="G521" s="21"/>
      <c r="H521" s="20"/>
      <c r="I521" s="9"/>
      <c r="J521" s="9"/>
      <c r="K521" s="21"/>
      <c r="L521" s="21"/>
      <c r="Q521">
        <f>ROUND((Source!BZ664/100)*ROUND((Source!AF664*Source!AV664)*Source!I664, 2), 2)</f>
        <v>133.78</v>
      </c>
      <c r="R521">
        <f>Source!X664</f>
        <v>133.78</v>
      </c>
      <c r="S521">
        <f>ROUND((Source!CA664/100)*ROUND((Source!AF664*Source!AV664)*Source!I664, 2), 2)</f>
        <v>19.11</v>
      </c>
      <c r="T521">
        <f>Source!Y664</f>
        <v>19.11</v>
      </c>
      <c r="U521">
        <f>ROUND((175/100)*ROUND((Source!AE664*Source!AV664)*Source!I664, 2), 2)</f>
        <v>0</v>
      </c>
      <c r="V521">
        <f>ROUND((108/100)*ROUND(Source!CS664*Source!I664, 2), 2)</f>
        <v>0</v>
      </c>
    </row>
    <row r="522" spans="1:22" x14ac:dyDescent="0.2">
      <c r="D522" s="22" t="str">
        <f>"Объем: "&amp;Source!I664&amp;"=(250)*"&amp;"0,2*"&amp;"0,1/"&amp;"100"</f>
        <v>Объем: 0,05=(250)*0,2*0,1/100</v>
      </c>
    </row>
    <row r="523" spans="1:22" ht="14.25" x14ac:dyDescent="0.2">
      <c r="A523" s="18"/>
      <c r="B523" s="18"/>
      <c r="C523" s="18"/>
      <c r="D523" s="18" t="s">
        <v>527</v>
      </c>
      <c r="E523" s="19"/>
      <c r="F523" s="9"/>
      <c r="G523" s="21">
        <f>Source!AO664</f>
        <v>3822.15</v>
      </c>
      <c r="H523" s="20" t="str">
        <f>Source!DG664</f>
        <v/>
      </c>
      <c r="I523" s="9">
        <f>Source!AV664</f>
        <v>1</v>
      </c>
      <c r="J523" s="9">
        <f>IF(Source!BA664&lt;&gt; 0, Source!BA664, 1)</f>
        <v>1</v>
      </c>
      <c r="K523" s="21">
        <f>Source!S664</f>
        <v>191.11</v>
      </c>
      <c r="L523" s="21"/>
    </row>
    <row r="524" spans="1:22" ht="14.25" x14ac:dyDescent="0.2">
      <c r="A524" s="18"/>
      <c r="B524" s="18"/>
      <c r="C524" s="18"/>
      <c r="D524" s="18" t="s">
        <v>535</v>
      </c>
      <c r="E524" s="19"/>
      <c r="F524" s="9"/>
      <c r="G524" s="21">
        <f>Source!AL664</f>
        <v>22.51</v>
      </c>
      <c r="H524" s="20" t="str">
        <f>Source!DD664</f>
        <v/>
      </c>
      <c r="I524" s="9">
        <f>Source!AW664</f>
        <v>1</v>
      </c>
      <c r="J524" s="9">
        <f>IF(Source!BC664&lt;&gt; 0, Source!BC664, 1)</f>
        <v>1</v>
      </c>
      <c r="K524" s="21">
        <f>Source!P664</f>
        <v>1.1299999999999999</v>
      </c>
      <c r="L524" s="21"/>
    </row>
    <row r="525" spans="1:22" ht="14.25" x14ac:dyDescent="0.2">
      <c r="A525" s="18"/>
      <c r="B525" s="18"/>
      <c r="C525" s="18"/>
      <c r="D525" s="18" t="s">
        <v>528</v>
      </c>
      <c r="E525" s="19" t="s">
        <v>529</v>
      </c>
      <c r="F525" s="9">
        <f>Source!AT664</f>
        <v>70</v>
      </c>
      <c r="G525" s="21"/>
      <c r="H525" s="20"/>
      <c r="I525" s="9"/>
      <c r="J525" s="9"/>
      <c r="K525" s="21">
        <f>SUM(R521:R524)</f>
        <v>133.78</v>
      </c>
      <c r="L525" s="21"/>
    </row>
    <row r="526" spans="1:22" ht="14.25" x14ac:dyDescent="0.2">
      <c r="A526" s="18"/>
      <c r="B526" s="18"/>
      <c r="C526" s="18"/>
      <c r="D526" s="18" t="s">
        <v>530</v>
      </c>
      <c r="E526" s="19" t="s">
        <v>529</v>
      </c>
      <c r="F526" s="9">
        <f>Source!AU664</f>
        <v>10</v>
      </c>
      <c r="G526" s="21"/>
      <c r="H526" s="20"/>
      <c r="I526" s="9"/>
      <c r="J526" s="9"/>
      <c r="K526" s="21">
        <f>SUM(T521:T525)</f>
        <v>19.11</v>
      </c>
      <c r="L526" s="21"/>
    </row>
    <row r="527" spans="1:22" ht="14.25" x14ac:dyDescent="0.2">
      <c r="A527" s="18"/>
      <c r="B527" s="18"/>
      <c r="C527" s="18"/>
      <c r="D527" s="18" t="s">
        <v>531</v>
      </c>
      <c r="E527" s="19" t="s">
        <v>532</v>
      </c>
      <c r="F527" s="9">
        <f>Source!AQ664</f>
        <v>7.14</v>
      </c>
      <c r="G527" s="21"/>
      <c r="H527" s="20" t="str">
        <f>Source!DI664</f>
        <v/>
      </c>
      <c r="I527" s="9">
        <f>Source!AV664</f>
        <v>1</v>
      </c>
      <c r="J527" s="9"/>
      <c r="K527" s="21"/>
      <c r="L527" s="21">
        <f>Source!U664</f>
        <v>0.35699999999999998</v>
      </c>
    </row>
    <row r="528" spans="1:22" ht="15" x14ac:dyDescent="0.25">
      <c r="A528" s="24"/>
      <c r="B528" s="24"/>
      <c r="C528" s="24"/>
      <c r="D528" s="24"/>
      <c r="E528" s="24"/>
      <c r="F528" s="24"/>
      <c r="G528" s="24"/>
      <c r="H528" s="24"/>
      <c r="I528" s="24"/>
      <c r="J528" s="44">
        <f>K523+K524+K525+K526</f>
        <v>345.13</v>
      </c>
      <c r="K528" s="44"/>
      <c r="L528" s="25">
        <f>IF(Source!I664&lt;&gt;0, ROUND(J528/Source!I664, 2), 0)</f>
        <v>6902.6</v>
      </c>
      <c r="P528" s="23">
        <f>J528</f>
        <v>345.13</v>
      </c>
    </row>
    <row r="529" spans="1:22" ht="42.75" x14ac:dyDescent="0.2">
      <c r="A529" s="18">
        <v>53</v>
      </c>
      <c r="B529" s="18">
        <v>53</v>
      </c>
      <c r="C529" s="18" t="str">
        <f>Source!F666</f>
        <v>1.22-2103-2-1/1</v>
      </c>
      <c r="D529" s="18" t="str">
        <f>Source!G666</f>
        <v>Техническое обслуживание сетевой линии связи /Кабель симметричный для интерфейса 1х2х0.67</v>
      </c>
      <c r="E529" s="19" t="str">
        <f>Source!H666</f>
        <v>100 м</v>
      </c>
      <c r="F529" s="9">
        <f>Source!I666</f>
        <v>1.35</v>
      </c>
      <c r="G529" s="21"/>
      <c r="H529" s="20"/>
      <c r="I529" s="9"/>
      <c r="J529" s="9"/>
      <c r="K529" s="21"/>
      <c r="L529" s="21"/>
      <c r="Q529">
        <f>ROUND((Source!BZ666/100)*ROUND((Source!AF666*Source!AV666)*Source!I666, 2), 2)</f>
        <v>469.44</v>
      </c>
      <c r="R529">
        <f>Source!X666</f>
        <v>469.44</v>
      </c>
      <c r="S529">
        <f>ROUND((Source!CA666/100)*ROUND((Source!AF666*Source!AV666)*Source!I666, 2), 2)</f>
        <v>67.06</v>
      </c>
      <c r="T529">
        <f>Source!Y666</f>
        <v>67.06</v>
      </c>
      <c r="U529">
        <f>ROUND((175/100)*ROUND((Source!AE666*Source!AV666)*Source!I666, 2), 2)</f>
        <v>0</v>
      </c>
      <c r="V529">
        <f>ROUND((108/100)*ROUND(Source!CS666*Source!I666, 2), 2)</f>
        <v>0</v>
      </c>
    </row>
    <row r="530" spans="1:22" x14ac:dyDescent="0.2">
      <c r="D530" s="22" t="str">
        <f>"Объем: "&amp;Source!I666&amp;"=(1350)*"&amp;"0,1/"&amp;"100"</f>
        <v>Объем: 1,35=(1350)*0,1/100</v>
      </c>
    </row>
    <row r="531" spans="1:22" ht="14.25" x14ac:dyDescent="0.2">
      <c r="A531" s="18"/>
      <c r="B531" s="18"/>
      <c r="C531" s="18"/>
      <c r="D531" s="18" t="s">
        <v>527</v>
      </c>
      <c r="E531" s="19"/>
      <c r="F531" s="9"/>
      <c r="G531" s="21">
        <f>Source!AO666</f>
        <v>496.76</v>
      </c>
      <c r="H531" s="20" t="str">
        <f>Source!DG666</f>
        <v/>
      </c>
      <c r="I531" s="9">
        <f>Source!AV666</f>
        <v>1</v>
      </c>
      <c r="J531" s="9">
        <f>IF(Source!BA666&lt;&gt; 0, Source!BA666, 1)</f>
        <v>1</v>
      </c>
      <c r="K531" s="21">
        <f>Source!S666</f>
        <v>670.63</v>
      </c>
      <c r="L531" s="21"/>
    </row>
    <row r="532" spans="1:22" ht="14.25" x14ac:dyDescent="0.2">
      <c r="A532" s="18"/>
      <c r="B532" s="18"/>
      <c r="C532" s="18"/>
      <c r="D532" s="18" t="s">
        <v>528</v>
      </c>
      <c r="E532" s="19" t="s">
        <v>529</v>
      </c>
      <c r="F532" s="9">
        <f>Source!AT666</f>
        <v>70</v>
      </c>
      <c r="G532" s="21"/>
      <c r="H532" s="20"/>
      <c r="I532" s="9"/>
      <c r="J532" s="9"/>
      <c r="K532" s="21">
        <f>SUM(R529:R531)</f>
        <v>469.44</v>
      </c>
      <c r="L532" s="21"/>
    </row>
    <row r="533" spans="1:22" ht="14.25" x14ac:dyDescent="0.2">
      <c r="A533" s="18"/>
      <c r="B533" s="18"/>
      <c r="C533" s="18"/>
      <c r="D533" s="18" t="s">
        <v>530</v>
      </c>
      <c r="E533" s="19" t="s">
        <v>529</v>
      </c>
      <c r="F533" s="9">
        <f>Source!AU666</f>
        <v>10</v>
      </c>
      <c r="G533" s="21"/>
      <c r="H533" s="20"/>
      <c r="I533" s="9"/>
      <c r="J533" s="9"/>
      <c r="K533" s="21">
        <f>SUM(T529:T532)</f>
        <v>67.06</v>
      </c>
      <c r="L533" s="21"/>
    </row>
    <row r="534" spans="1:22" ht="14.25" x14ac:dyDescent="0.2">
      <c r="A534" s="18"/>
      <c r="B534" s="18"/>
      <c r="C534" s="18"/>
      <c r="D534" s="18" t="s">
        <v>531</v>
      </c>
      <c r="E534" s="19" t="s">
        <v>532</v>
      </c>
      <c r="F534" s="9">
        <f>Source!AQ666</f>
        <v>0.7</v>
      </c>
      <c r="G534" s="21"/>
      <c r="H534" s="20" t="str">
        <f>Source!DI666</f>
        <v/>
      </c>
      <c r="I534" s="9">
        <f>Source!AV666</f>
        <v>1</v>
      </c>
      <c r="J534" s="9"/>
      <c r="K534" s="21"/>
      <c r="L534" s="21">
        <f>Source!U666</f>
        <v>0.94499999999999995</v>
      </c>
    </row>
    <row r="535" spans="1:22" ht="15" x14ac:dyDescent="0.25">
      <c r="A535" s="24"/>
      <c r="B535" s="24"/>
      <c r="C535" s="24"/>
      <c r="D535" s="24"/>
      <c r="E535" s="24"/>
      <c r="F535" s="24"/>
      <c r="G535" s="24"/>
      <c r="H535" s="24"/>
      <c r="I535" s="24"/>
      <c r="J535" s="44">
        <f>K531+K532+K533</f>
        <v>1207.1299999999999</v>
      </c>
      <c r="K535" s="44"/>
      <c r="L535" s="25">
        <f>IF(Source!I666&lt;&gt;0, ROUND(J535/Source!I666, 2), 0)</f>
        <v>894.17</v>
      </c>
      <c r="P535" s="23">
        <f>J535</f>
        <v>1207.1299999999999</v>
      </c>
    </row>
    <row r="536" spans="1:22" ht="71.25" x14ac:dyDescent="0.2">
      <c r="A536" s="18">
        <v>54</v>
      </c>
      <c r="B536" s="18">
        <v>54</v>
      </c>
      <c r="C536" s="18" t="str">
        <f>Source!F667</f>
        <v>1.21-2103-9-7/1</v>
      </c>
      <c r="D536" s="18" t="str">
        <f>Source!G667</f>
        <v>Техническое обслуживание силовых сетей, проложенных по кирпичным и бетонным основаниям, провод сечением 3х25-35 мм2 (Провод медный желто-зеленый ПуГВ 1х25)</v>
      </c>
      <c r="E536" s="19" t="str">
        <f>Source!H667</f>
        <v>100 м</v>
      </c>
      <c r="F536" s="9">
        <f>Source!I667</f>
        <v>8.5999999999999993E-2</v>
      </c>
      <c r="G536" s="21"/>
      <c r="H536" s="20"/>
      <c r="I536" s="9"/>
      <c r="J536" s="9"/>
      <c r="K536" s="21"/>
      <c r="L536" s="21"/>
      <c r="Q536">
        <f>ROUND((Source!BZ667/100)*ROUND((Source!AF667*Source!AV667)*Source!I667, 2), 2)</f>
        <v>469.85</v>
      </c>
      <c r="R536">
        <f>Source!X667</f>
        <v>469.85</v>
      </c>
      <c r="S536">
        <f>ROUND((Source!CA667/100)*ROUND((Source!AF667*Source!AV667)*Source!I667, 2), 2)</f>
        <v>67.12</v>
      </c>
      <c r="T536">
        <f>Source!Y667</f>
        <v>67.12</v>
      </c>
      <c r="U536">
        <f>ROUND((175/100)*ROUND((Source!AE667*Source!AV667)*Source!I667, 2), 2)</f>
        <v>0</v>
      </c>
      <c r="V536">
        <f>ROUND((108/100)*ROUND(Source!CS667*Source!I667, 2), 2)</f>
        <v>0</v>
      </c>
    </row>
    <row r="537" spans="1:22" x14ac:dyDescent="0.2">
      <c r="D537" s="22" t="str">
        <f>"Объем: "&amp;Source!I667&amp;"=(430)*"&amp;"0,2*"&amp;"0,1/"&amp;"100"</f>
        <v>Объем: 0,086=(430)*0,2*0,1/100</v>
      </c>
    </row>
    <row r="538" spans="1:22" ht="14.25" x14ac:dyDescent="0.2">
      <c r="A538" s="18"/>
      <c r="B538" s="18"/>
      <c r="C538" s="18"/>
      <c r="D538" s="18" t="s">
        <v>527</v>
      </c>
      <c r="E538" s="19"/>
      <c r="F538" s="9"/>
      <c r="G538" s="21">
        <f>Source!AO667</f>
        <v>7804.89</v>
      </c>
      <c r="H538" s="20" t="str">
        <f>Source!DG667</f>
        <v/>
      </c>
      <c r="I538" s="9">
        <f>Source!AV667</f>
        <v>1</v>
      </c>
      <c r="J538" s="9">
        <f>IF(Source!BA667&lt;&gt; 0, Source!BA667, 1)</f>
        <v>1</v>
      </c>
      <c r="K538" s="21">
        <f>Source!S667</f>
        <v>671.22</v>
      </c>
      <c r="L538" s="21"/>
    </row>
    <row r="539" spans="1:22" ht="14.25" x14ac:dyDescent="0.2">
      <c r="A539" s="18"/>
      <c r="B539" s="18"/>
      <c r="C539" s="18"/>
      <c r="D539" s="18" t="s">
        <v>535</v>
      </c>
      <c r="E539" s="19"/>
      <c r="F539" s="9"/>
      <c r="G539" s="21">
        <f>Source!AL667</f>
        <v>19.13</v>
      </c>
      <c r="H539" s="20" t="str">
        <f>Source!DD667</f>
        <v/>
      </c>
      <c r="I539" s="9">
        <f>Source!AW667</f>
        <v>1</v>
      </c>
      <c r="J539" s="9">
        <f>IF(Source!BC667&lt;&gt; 0, Source!BC667, 1)</f>
        <v>1</v>
      </c>
      <c r="K539" s="21">
        <f>Source!P667</f>
        <v>1.65</v>
      </c>
      <c r="L539" s="21"/>
    </row>
    <row r="540" spans="1:22" ht="14.25" x14ac:dyDescent="0.2">
      <c r="A540" s="18"/>
      <c r="B540" s="18"/>
      <c r="C540" s="18"/>
      <c r="D540" s="18" t="s">
        <v>528</v>
      </c>
      <c r="E540" s="19" t="s">
        <v>529</v>
      </c>
      <c r="F540" s="9">
        <f>Source!AT667</f>
        <v>70</v>
      </c>
      <c r="G540" s="21"/>
      <c r="H540" s="20"/>
      <c r="I540" s="9"/>
      <c r="J540" s="9"/>
      <c r="K540" s="21">
        <f>SUM(R536:R539)</f>
        <v>469.85</v>
      </c>
      <c r="L540" s="21"/>
    </row>
    <row r="541" spans="1:22" ht="14.25" x14ac:dyDescent="0.2">
      <c r="A541" s="18"/>
      <c r="B541" s="18"/>
      <c r="C541" s="18"/>
      <c r="D541" s="18" t="s">
        <v>530</v>
      </c>
      <c r="E541" s="19" t="s">
        <v>529</v>
      </c>
      <c r="F541" s="9">
        <f>Source!AU667</f>
        <v>10</v>
      </c>
      <c r="G541" s="21"/>
      <c r="H541" s="20"/>
      <c r="I541" s="9"/>
      <c r="J541" s="9"/>
      <c r="K541" s="21">
        <f>SUM(T536:T540)</f>
        <v>67.12</v>
      </c>
      <c r="L541" s="21"/>
    </row>
    <row r="542" spans="1:22" ht="14.25" x14ac:dyDescent="0.2">
      <c r="A542" s="18"/>
      <c r="B542" s="18"/>
      <c r="C542" s="18"/>
      <c r="D542" s="18" t="s">
        <v>531</v>
      </c>
      <c r="E542" s="19" t="s">
        <v>532</v>
      </c>
      <c r="F542" s="9">
        <f>Source!AQ667</f>
        <v>14.58</v>
      </c>
      <c r="G542" s="21"/>
      <c r="H542" s="20" t="str">
        <f>Source!DI667</f>
        <v/>
      </c>
      <c r="I542" s="9">
        <f>Source!AV667</f>
        <v>1</v>
      </c>
      <c r="J542" s="9"/>
      <c r="K542" s="21"/>
      <c r="L542" s="21">
        <f>Source!U667</f>
        <v>1.2538799999999999</v>
      </c>
    </row>
    <row r="543" spans="1:22" ht="15" x14ac:dyDescent="0.25">
      <c r="A543" s="24"/>
      <c r="B543" s="24"/>
      <c r="C543" s="24"/>
      <c r="D543" s="24"/>
      <c r="E543" s="24"/>
      <c r="F543" s="24"/>
      <c r="G543" s="24"/>
      <c r="H543" s="24"/>
      <c r="I543" s="24"/>
      <c r="J543" s="44">
        <f>K538+K539+K540+K541</f>
        <v>1209.8400000000001</v>
      </c>
      <c r="K543" s="44"/>
      <c r="L543" s="25">
        <f>IF(Source!I667&lt;&gt;0, ROUND(J543/Source!I667, 2), 0)</f>
        <v>14067.91</v>
      </c>
      <c r="P543" s="23">
        <f>J543</f>
        <v>1209.8400000000001</v>
      </c>
    </row>
    <row r="544" spans="1:22" ht="85.5" x14ac:dyDescent="0.2">
      <c r="A544" s="18">
        <v>55</v>
      </c>
      <c r="B544" s="18">
        <v>55</v>
      </c>
      <c r="C544" s="18" t="str">
        <f>Source!F668</f>
        <v>1.21-2103-9-8/1</v>
      </c>
      <c r="D544" s="18" t="str">
        <f>Source!G668</f>
        <v>Техническое обслуживание силовых сетей, проложенных по кирпичным и бетонным основаниям, добавлять на каждый следующий провод к поз. 21-2103-9-7  (Провод медный желто-зеленый ПуГВ 1х25)</v>
      </c>
      <c r="E544" s="19" t="str">
        <f>Source!H668</f>
        <v>100 м</v>
      </c>
      <c r="F544" s="9">
        <f>Source!I668</f>
        <v>8.5999999999999993E-2</v>
      </c>
      <c r="G544" s="21"/>
      <c r="H544" s="20"/>
      <c r="I544" s="9"/>
      <c r="J544" s="9"/>
      <c r="K544" s="21"/>
      <c r="L544" s="21"/>
      <c r="Q544">
        <f>ROUND((Source!BZ668/100)*ROUND((Source!AF668*Source!AV668)*Source!I668, 2), 2)</f>
        <v>104.41</v>
      </c>
      <c r="R544">
        <f>Source!X668</f>
        <v>104.41</v>
      </c>
      <c r="S544">
        <f>ROUND((Source!CA668/100)*ROUND((Source!AF668*Source!AV668)*Source!I668, 2), 2)</f>
        <v>14.92</v>
      </c>
      <c r="T544">
        <f>Source!Y668</f>
        <v>14.92</v>
      </c>
      <c r="U544">
        <f>ROUND((175/100)*ROUND((Source!AE668*Source!AV668)*Source!I668, 2), 2)</f>
        <v>0</v>
      </c>
      <c r="V544">
        <f>ROUND((108/100)*ROUND(Source!CS668*Source!I668, 2), 2)</f>
        <v>0</v>
      </c>
    </row>
    <row r="545" spans="1:22" x14ac:dyDescent="0.2">
      <c r="D545" s="22" t="str">
        <f>"Объем: "&amp;Source!I668&amp;"=(430)*"&amp;"0,2*"&amp;"0,1/"&amp;"100"</f>
        <v>Объем: 0,086=(430)*0,2*0,1/100</v>
      </c>
    </row>
    <row r="546" spans="1:22" ht="14.25" x14ac:dyDescent="0.2">
      <c r="A546" s="18"/>
      <c r="B546" s="18"/>
      <c r="C546" s="18"/>
      <c r="D546" s="18" t="s">
        <v>527</v>
      </c>
      <c r="E546" s="19"/>
      <c r="F546" s="9"/>
      <c r="G546" s="21">
        <f>Source!AO668</f>
        <v>1734.42</v>
      </c>
      <c r="H546" s="20" t="str">
        <f>Source!DG668</f>
        <v/>
      </c>
      <c r="I546" s="9">
        <f>Source!AV668</f>
        <v>1</v>
      </c>
      <c r="J546" s="9">
        <f>IF(Source!BA668&lt;&gt; 0, Source!BA668, 1)</f>
        <v>1</v>
      </c>
      <c r="K546" s="21">
        <f>Source!S668</f>
        <v>149.16</v>
      </c>
      <c r="L546" s="21"/>
    </row>
    <row r="547" spans="1:22" ht="14.25" x14ac:dyDescent="0.2">
      <c r="A547" s="18"/>
      <c r="B547" s="18"/>
      <c r="C547" s="18"/>
      <c r="D547" s="18" t="s">
        <v>535</v>
      </c>
      <c r="E547" s="19"/>
      <c r="F547" s="9"/>
      <c r="G547" s="21">
        <f>Source!AL668</f>
        <v>4.13</v>
      </c>
      <c r="H547" s="20" t="str">
        <f>Source!DD668</f>
        <v/>
      </c>
      <c r="I547" s="9">
        <f>Source!AW668</f>
        <v>1</v>
      </c>
      <c r="J547" s="9">
        <f>IF(Source!BC668&lt;&gt; 0, Source!BC668, 1)</f>
        <v>1</v>
      </c>
      <c r="K547" s="21">
        <f>Source!P668</f>
        <v>0.36</v>
      </c>
      <c r="L547" s="21"/>
    </row>
    <row r="548" spans="1:22" ht="14.25" x14ac:dyDescent="0.2">
      <c r="A548" s="18"/>
      <c r="B548" s="18"/>
      <c r="C548" s="18"/>
      <c r="D548" s="18" t="s">
        <v>528</v>
      </c>
      <c r="E548" s="19" t="s">
        <v>529</v>
      </c>
      <c r="F548" s="9">
        <f>Source!AT668</f>
        <v>70</v>
      </c>
      <c r="G548" s="21"/>
      <c r="H548" s="20"/>
      <c r="I548" s="9"/>
      <c r="J548" s="9"/>
      <c r="K548" s="21">
        <f>SUM(R544:R547)</f>
        <v>104.41</v>
      </c>
      <c r="L548" s="21"/>
    </row>
    <row r="549" spans="1:22" ht="14.25" x14ac:dyDescent="0.2">
      <c r="A549" s="18"/>
      <c r="B549" s="18"/>
      <c r="C549" s="18"/>
      <c r="D549" s="18" t="s">
        <v>530</v>
      </c>
      <c r="E549" s="19" t="s">
        <v>529</v>
      </c>
      <c r="F549" s="9">
        <f>Source!AU668</f>
        <v>10</v>
      </c>
      <c r="G549" s="21"/>
      <c r="H549" s="20"/>
      <c r="I549" s="9"/>
      <c r="J549" s="9"/>
      <c r="K549" s="21">
        <f>SUM(T544:T548)</f>
        <v>14.92</v>
      </c>
      <c r="L549" s="21"/>
    </row>
    <row r="550" spans="1:22" ht="14.25" x14ac:dyDescent="0.2">
      <c r="A550" s="18"/>
      <c r="B550" s="18"/>
      <c r="C550" s="18"/>
      <c r="D550" s="18" t="s">
        <v>531</v>
      </c>
      <c r="E550" s="19" t="s">
        <v>532</v>
      </c>
      <c r="F550" s="9">
        <f>Source!AQ668</f>
        <v>3.24</v>
      </c>
      <c r="G550" s="21"/>
      <c r="H550" s="20" t="str">
        <f>Source!DI668</f>
        <v/>
      </c>
      <c r="I550" s="9">
        <f>Source!AV668</f>
        <v>1</v>
      </c>
      <c r="J550" s="9"/>
      <c r="K550" s="21"/>
      <c r="L550" s="21">
        <f>Source!U668</f>
        <v>0.27864</v>
      </c>
    </row>
    <row r="551" spans="1:22" ht="15" x14ac:dyDescent="0.25">
      <c r="A551" s="24"/>
      <c r="B551" s="24"/>
      <c r="C551" s="24"/>
      <c r="D551" s="24"/>
      <c r="E551" s="24"/>
      <c r="F551" s="24"/>
      <c r="G551" s="24"/>
      <c r="H551" s="24"/>
      <c r="I551" s="24"/>
      <c r="J551" s="44">
        <f>K546+K547+K548+K549</f>
        <v>268.85000000000002</v>
      </c>
      <c r="K551" s="44"/>
      <c r="L551" s="25">
        <f>IF(Source!I668&lt;&gt;0, ROUND(J551/Source!I668, 2), 0)</f>
        <v>3126.16</v>
      </c>
      <c r="P551" s="23">
        <f>J551</f>
        <v>268.85000000000002</v>
      </c>
    </row>
    <row r="552" spans="1:22" ht="28.5" x14ac:dyDescent="0.2">
      <c r="A552" s="18">
        <v>56</v>
      </c>
      <c r="B552" s="18">
        <v>56</v>
      </c>
      <c r="C552" s="18" t="str">
        <f>Source!F669</f>
        <v>1.22-2103-2-1/1</v>
      </c>
      <c r="D552" s="18" t="str">
        <f>Source!G669</f>
        <v>Техническое обслуживание сетевой линии связи/ Кабель витая пара</v>
      </c>
      <c r="E552" s="19" t="str">
        <f>Source!H669</f>
        <v>100 м</v>
      </c>
      <c r="F552" s="9">
        <f>Source!I669</f>
        <v>0.25</v>
      </c>
      <c r="G552" s="21"/>
      <c r="H552" s="20"/>
      <c r="I552" s="9"/>
      <c r="J552" s="9"/>
      <c r="K552" s="21"/>
      <c r="L552" s="21"/>
      <c r="Q552">
        <f>ROUND((Source!BZ669/100)*ROUND((Source!AF669*Source!AV669)*Source!I669, 2), 2)</f>
        <v>86.93</v>
      </c>
      <c r="R552">
        <f>Source!X669</f>
        <v>86.93</v>
      </c>
      <c r="S552">
        <f>ROUND((Source!CA669/100)*ROUND((Source!AF669*Source!AV669)*Source!I669, 2), 2)</f>
        <v>12.42</v>
      </c>
      <c r="T552">
        <f>Source!Y669</f>
        <v>12.42</v>
      </c>
      <c r="U552">
        <f>ROUND((175/100)*ROUND((Source!AE669*Source!AV669)*Source!I669, 2), 2)</f>
        <v>0</v>
      </c>
      <c r="V552">
        <f>ROUND((108/100)*ROUND(Source!CS669*Source!I669, 2), 2)</f>
        <v>0</v>
      </c>
    </row>
    <row r="553" spans="1:22" x14ac:dyDescent="0.2">
      <c r="D553" s="22" t="str">
        <f>"Объем: "&amp;Source!I669&amp;"=250*"&amp;"0,1/"&amp;"100"</f>
        <v>Объем: 0,25=250*0,1/100</v>
      </c>
    </row>
    <row r="554" spans="1:22" ht="14.25" x14ac:dyDescent="0.2">
      <c r="A554" s="18"/>
      <c r="B554" s="18"/>
      <c r="C554" s="18"/>
      <c r="D554" s="18" t="s">
        <v>527</v>
      </c>
      <c r="E554" s="19"/>
      <c r="F554" s="9"/>
      <c r="G554" s="21">
        <f>Source!AO669</f>
        <v>496.76</v>
      </c>
      <c r="H554" s="20" t="str">
        <f>Source!DG669</f>
        <v/>
      </c>
      <c r="I554" s="9">
        <f>Source!AV669</f>
        <v>1</v>
      </c>
      <c r="J554" s="9">
        <f>IF(Source!BA669&lt;&gt; 0, Source!BA669, 1)</f>
        <v>1</v>
      </c>
      <c r="K554" s="21">
        <f>Source!S669</f>
        <v>124.19</v>
      </c>
      <c r="L554" s="21"/>
    </row>
    <row r="555" spans="1:22" ht="14.25" x14ac:dyDescent="0.2">
      <c r="A555" s="18"/>
      <c r="B555" s="18"/>
      <c r="C555" s="18"/>
      <c r="D555" s="18" t="s">
        <v>528</v>
      </c>
      <c r="E555" s="19" t="s">
        <v>529</v>
      </c>
      <c r="F555" s="9">
        <f>Source!AT669</f>
        <v>70</v>
      </c>
      <c r="G555" s="21"/>
      <c r="H555" s="20"/>
      <c r="I555" s="9"/>
      <c r="J555" s="9"/>
      <c r="K555" s="21">
        <f>SUM(R552:R554)</f>
        <v>86.93</v>
      </c>
      <c r="L555" s="21"/>
    </row>
    <row r="556" spans="1:22" ht="14.25" x14ac:dyDescent="0.2">
      <c r="A556" s="18"/>
      <c r="B556" s="18"/>
      <c r="C556" s="18"/>
      <c r="D556" s="18" t="s">
        <v>530</v>
      </c>
      <c r="E556" s="19" t="s">
        <v>529</v>
      </c>
      <c r="F556" s="9">
        <f>Source!AU669</f>
        <v>10</v>
      </c>
      <c r="G556" s="21"/>
      <c r="H556" s="20"/>
      <c r="I556" s="9"/>
      <c r="J556" s="9"/>
      <c r="K556" s="21">
        <f>SUM(T552:T555)</f>
        <v>12.42</v>
      </c>
      <c r="L556" s="21"/>
    </row>
    <row r="557" spans="1:22" ht="14.25" x14ac:dyDescent="0.2">
      <c r="A557" s="18"/>
      <c r="B557" s="18"/>
      <c r="C557" s="18"/>
      <c r="D557" s="18" t="s">
        <v>531</v>
      </c>
      <c r="E557" s="19" t="s">
        <v>532</v>
      </c>
      <c r="F557" s="9">
        <f>Source!AQ669</f>
        <v>0.7</v>
      </c>
      <c r="G557" s="21"/>
      <c r="H557" s="20" t="str">
        <f>Source!DI669</f>
        <v/>
      </c>
      <c r="I557" s="9">
        <f>Source!AV669</f>
        <v>1</v>
      </c>
      <c r="J557" s="9"/>
      <c r="K557" s="21"/>
      <c r="L557" s="21">
        <f>Source!U669</f>
        <v>0.17499999999999999</v>
      </c>
    </row>
    <row r="558" spans="1:22" ht="15" x14ac:dyDescent="0.25">
      <c r="A558" s="24"/>
      <c r="B558" s="24"/>
      <c r="C558" s="24"/>
      <c r="D558" s="24"/>
      <c r="E558" s="24"/>
      <c r="F558" s="24"/>
      <c r="G558" s="24"/>
      <c r="H558" s="24"/>
      <c r="I558" s="24"/>
      <c r="J558" s="44">
        <f>K554+K555+K556</f>
        <v>223.54</v>
      </c>
      <c r="K558" s="44"/>
      <c r="L558" s="25">
        <f>IF(Source!I669&lt;&gt;0, ROUND(J558/Source!I669, 2), 0)</f>
        <v>894.16</v>
      </c>
      <c r="P558" s="23">
        <f>J558</f>
        <v>223.54</v>
      </c>
    </row>
    <row r="560" spans="1:22" ht="15" x14ac:dyDescent="0.25">
      <c r="A560" s="43" t="str">
        <f>CONCATENATE("Итого по подразделу: ",IF(Source!G671&lt;&gt;"Новый подраздел", Source!G671, ""))</f>
        <v>Итого по подразделу: 4.4 Кабели и провода</v>
      </c>
      <c r="B560" s="43"/>
      <c r="C560" s="43"/>
      <c r="D560" s="43"/>
      <c r="E560" s="43"/>
      <c r="F560" s="43"/>
      <c r="G560" s="43"/>
      <c r="H560" s="43"/>
      <c r="I560" s="43"/>
      <c r="J560" s="41">
        <f>SUM(P464:P559)</f>
        <v>16161.74</v>
      </c>
      <c r="K560" s="42"/>
      <c r="L560" s="27"/>
    </row>
    <row r="563" spans="1:12" ht="15" x14ac:dyDescent="0.25">
      <c r="A563" s="43" t="str">
        <f>CONCATENATE("Итого по разделу: ",IF(Source!G701&lt;&gt;"Новый раздел", Source!G701, ""))</f>
        <v>Итого по разделу: 4. Электроснабжение и электроосвещение</v>
      </c>
      <c r="B563" s="43"/>
      <c r="C563" s="43"/>
      <c r="D563" s="43"/>
      <c r="E563" s="43"/>
      <c r="F563" s="43"/>
      <c r="G563" s="43"/>
      <c r="H563" s="43"/>
      <c r="I563" s="43"/>
      <c r="J563" s="41">
        <f>SUM(P213:P562)</f>
        <v>657752.21</v>
      </c>
      <c r="K563" s="42"/>
      <c r="L563" s="27"/>
    </row>
    <row r="566" spans="1:12" ht="15" x14ac:dyDescent="0.25">
      <c r="A566" s="43" t="str">
        <f>CONCATENATE("Итого по локальной смете: ",IF(Source!G731&lt;&gt;"Новая локальная смета", Source!G731, ""))</f>
        <v xml:space="preserve">Итого по локальной смете: </v>
      </c>
      <c r="B566" s="43"/>
      <c r="C566" s="43"/>
      <c r="D566" s="43"/>
      <c r="E566" s="43"/>
      <c r="F566" s="43"/>
      <c r="G566" s="43"/>
      <c r="H566" s="43"/>
      <c r="I566" s="43"/>
      <c r="J566" s="41">
        <f>SUM(P38:P565)</f>
        <v>768305.27</v>
      </c>
      <c r="K566" s="42"/>
      <c r="L566" s="27"/>
    </row>
    <row r="569" spans="1:12" ht="15" x14ac:dyDescent="0.25">
      <c r="A569" s="43" t="s">
        <v>584</v>
      </c>
      <c r="B569" s="43"/>
      <c r="C569" s="43"/>
      <c r="D569" s="43"/>
      <c r="E569" s="43"/>
      <c r="F569" s="43"/>
      <c r="G569" s="43"/>
      <c r="H569" s="43"/>
      <c r="I569" s="43"/>
      <c r="J569" s="41">
        <f>SUM(P1:P568)</f>
        <v>768305.27</v>
      </c>
      <c r="K569" s="42"/>
      <c r="L569" s="27"/>
    </row>
    <row r="570" spans="1:12" ht="14.25" x14ac:dyDescent="0.2">
      <c r="D570" s="39" t="str">
        <f>Source!H790</f>
        <v>Итого</v>
      </c>
      <c r="E570" s="39"/>
      <c r="F570" s="39"/>
      <c r="G570" s="39"/>
      <c r="H570" s="39"/>
      <c r="I570" s="39"/>
      <c r="J570" s="40">
        <f>IF(Source!F790=0, "", Source!F790)</f>
        <v>768305.27</v>
      </c>
      <c r="K570" s="40"/>
    </row>
    <row r="571" spans="1:12" ht="14.25" x14ac:dyDescent="0.2">
      <c r="D571" s="39" t="str">
        <f>Source!H791</f>
        <v>НДС, 22%</v>
      </c>
      <c r="E571" s="39"/>
      <c r="F571" s="39"/>
      <c r="G571" s="39"/>
      <c r="H571" s="39"/>
      <c r="I571" s="39"/>
      <c r="J571" s="40">
        <f>IF(Source!F791=0, "", Source!F791)</f>
        <v>169027.16</v>
      </c>
      <c r="K571" s="40"/>
    </row>
    <row r="572" spans="1:12" ht="14.25" x14ac:dyDescent="0.2">
      <c r="D572" s="39" t="str">
        <f>Source!H792</f>
        <v>Всего с НДС</v>
      </c>
      <c r="E572" s="39"/>
      <c r="F572" s="39"/>
      <c r="G572" s="39"/>
      <c r="H572" s="39"/>
      <c r="I572" s="39"/>
      <c r="J572" s="40">
        <f>IF(Source!F792=0, "", Source!F792)</f>
        <v>937332.43</v>
      </c>
      <c r="K572" s="40"/>
    </row>
  </sheetData>
  <mergeCells count="162">
    <mergeCell ref="I2:L2"/>
    <mergeCell ref="I3:L3"/>
    <mergeCell ref="I4:L4"/>
    <mergeCell ref="J6:L6"/>
    <mergeCell ref="J7:L7"/>
    <mergeCell ref="J8:L9"/>
    <mergeCell ref="C14:H14"/>
    <mergeCell ref="J14:L15"/>
    <mergeCell ref="C15:H15"/>
    <mergeCell ref="C16:H16"/>
    <mergeCell ref="J16:L17"/>
    <mergeCell ref="C17:H17"/>
    <mergeCell ref="C9:H9"/>
    <mergeCell ref="C10:H10"/>
    <mergeCell ref="J10:L11"/>
    <mergeCell ref="C11:H11"/>
    <mergeCell ref="C12:H12"/>
    <mergeCell ref="J12:L13"/>
    <mergeCell ref="C13:H13"/>
    <mergeCell ref="J22:L22"/>
    <mergeCell ref="G24:G25"/>
    <mergeCell ref="H24:H25"/>
    <mergeCell ref="I24:J24"/>
    <mergeCell ref="A28:L28"/>
    <mergeCell ref="A29:L29"/>
    <mergeCell ref="C18:H18"/>
    <mergeCell ref="G19:I19"/>
    <mergeCell ref="J19:L19"/>
    <mergeCell ref="G20:H20"/>
    <mergeCell ref="J20:L20"/>
    <mergeCell ref="J21:L21"/>
    <mergeCell ref="J33:J35"/>
    <mergeCell ref="K33:K35"/>
    <mergeCell ref="A34:A35"/>
    <mergeCell ref="B34:B35"/>
    <mergeCell ref="A38:L38"/>
    <mergeCell ref="A40:L40"/>
    <mergeCell ref="H31:I31"/>
    <mergeCell ref="A33:B33"/>
    <mergeCell ref="C33:C35"/>
    <mergeCell ref="D33:D35"/>
    <mergeCell ref="E33:E35"/>
    <mergeCell ref="F33:F35"/>
    <mergeCell ref="G33:G35"/>
    <mergeCell ref="H33:H35"/>
    <mergeCell ref="I33:I35"/>
    <mergeCell ref="A71:L71"/>
    <mergeCell ref="J73:K73"/>
    <mergeCell ref="A73:I73"/>
    <mergeCell ref="A76:L76"/>
    <mergeCell ref="J87:K87"/>
    <mergeCell ref="J98:K98"/>
    <mergeCell ref="A42:L42"/>
    <mergeCell ref="J49:K49"/>
    <mergeCell ref="J56:K56"/>
    <mergeCell ref="J66:K66"/>
    <mergeCell ref="J68:K68"/>
    <mergeCell ref="A68:I68"/>
    <mergeCell ref="J130:K130"/>
    <mergeCell ref="A130:I130"/>
    <mergeCell ref="A133:L133"/>
    <mergeCell ref="J135:K135"/>
    <mergeCell ref="A135:I135"/>
    <mergeCell ref="A138:L138"/>
    <mergeCell ref="J108:K108"/>
    <mergeCell ref="J115:K115"/>
    <mergeCell ref="J123:K123"/>
    <mergeCell ref="J125:K125"/>
    <mergeCell ref="A125:I125"/>
    <mergeCell ref="A128:L128"/>
    <mergeCell ref="A151:L151"/>
    <mergeCell ref="A153:L153"/>
    <mergeCell ref="J162:K162"/>
    <mergeCell ref="J164:K164"/>
    <mergeCell ref="A164:I164"/>
    <mergeCell ref="J167:K167"/>
    <mergeCell ref="A167:I167"/>
    <mergeCell ref="J140:K140"/>
    <mergeCell ref="A140:I140"/>
    <mergeCell ref="A143:L143"/>
    <mergeCell ref="J145:K145"/>
    <mergeCell ref="A145:I145"/>
    <mergeCell ref="J148:K148"/>
    <mergeCell ref="A148:I148"/>
    <mergeCell ref="J207:K207"/>
    <mergeCell ref="A207:I207"/>
    <mergeCell ref="J210:K210"/>
    <mergeCell ref="A210:I210"/>
    <mergeCell ref="A213:L213"/>
    <mergeCell ref="A215:L215"/>
    <mergeCell ref="A170:L170"/>
    <mergeCell ref="A172:L172"/>
    <mergeCell ref="J179:K179"/>
    <mergeCell ref="J186:K186"/>
    <mergeCell ref="J195:K195"/>
    <mergeCell ref="J205:K205"/>
    <mergeCell ref="J270:K270"/>
    <mergeCell ref="J276:K276"/>
    <mergeCell ref="J283:K283"/>
    <mergeCell ref="J291:K291"/>
    <mergeCell ref="J297:K297"/>
    <mergeCell ref="J304:K304"/>
    <mergeCell ref="J222:K222"/>
    <mergeCell ref="J230:K230"/>
    <mergeCell ref="J240:K240"/>
    <mergeCell ref="J247:K247"/>
    <mergeCell ref="J254:K254"/>
    <mergeCell ref="J262:K262"/>
    <mergeCell ref="A363:I363"/>
    <mergeCell ref="A366:L366"/>
    <mergeCell ref="J373:K373"/>
    <mergeCell ref="J312:K312"/>
    <mergeCell ref="J318:K318"/>
    <mergeCell ref="J325:K325"/>
    <mergeCell ref="J333:K333"/>
    <mergeCell ref="J339:K339"/>
    <mergeCell ref="J346:K346"/>
    <mergeCell ref="J381:K381"/>
    <mergeCell ref="J389:K389"/>
    <mergeCell ref="J396:K396"/>
    <mergeCell ref="J404:K404"/>
    <mergeCell ref="J414:K414"/>
    <mergeCell ref="J416:K416"/>
    <mergeCell ref="J354:K354"/>
    <mergeCell ref="J361:K361"/>
    <mergeCell ref="J363:K363"/>
    <mergeCell ref="J459:K459"/>
    <mergeCell ref="J461:K461"/>
    <mergeCell ref="A461:I461"/>
    <mergeCell ref="A464:L464"/>
    <mergeCell ref="J472:K472"/>
    <mergeCell ref="J480:K480"/>
    <mergeCell ref="A416:I416"/>
    <mergeCell ref="A419:L419"/>
    <mergeCell ref="J430:K430"/>
    <mergeCell ref="J438:K438"/>
    <mergeCell ref="J445:K445"/>
    <mergeCell ref="J452:K452"/>
    <mergeCell ref="J535:K535"/>
    <mergeCell ref="J543:K543"/>
    <mergeCell ref="J551:K551"/>
    <mergeCell ref="J558:K558"/>
    <mergeCell ref="J560:K560"/>
    <mergeCell ref="A560:I560"/>
    <mergeCell ref="J488:K488"/>
    <mergeCell ref="J496:K496"/>
    <mergeCell ref="J504:K504"/>
    <mergeCell ref="J512:K512"/>
    <mergeCell ref="J520:K520"/>
    <mergeCell ref="J528:K528"/>
    <mergeCell ref="D570:I570"/>
    <mergeCell ref="J570:K570"/>
    <mergeCell ref="D571:I571"/>
    <mergeCell ref="J571:K571"/>
    <mergeCell ref="D572:I572"/>
    <mergeCell ref="J572:K572"/>
    <mergeCell ref="J563:K563"/>
    <mergeCell ref="A563:I563"/>
    <mergeCell ref="J566:K566"/>
    <mergeCell ref="A566:I566"/>
    <mergeCell ref="J569:K569"/>
    <mergeCell ref="A569:I569"/>
  </mergeCells>
  <pageMargins left="0.4" right="0.2" top="0.2" bottom="0.4" header="0.2" footer="0.2"/>
  <pageSetup paperSize="9" scale="58" fitToHeight="0" orientation="portrait" r:id="rId1"/>
  <headerFooter>
    <oddHeader>&amp;L&amp;8</oddHeader>
    <oddFooter>&amp;R&amp;P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K804"/>
  <sheetViews>
    <sheetView topLeftCell="A752" workbookViewId="0">
      <selection activeCell="F791" sqref="F791"/>
    </sheetView>
  </sheetViews>
  <sheetFormatPr defaultColWidth="9.140625" defaultRowHeight="12.75" x14ac:dyDescent="0.2"/>
  <cols>
    <col min="1" max="256" width="9.140625" customWidth="1"/>
  </cols>
  <sheetData>
    <row r="1" spans="1:133" x14ac:dyDescent="0.2">
      <c r="A1">
        <v>0</v>
      </c>
      <c r="B1" t="s">
        <v>0</v>
      </c>
      <c r="D1" t="s">
        <v>1</v>
      </c>
      <c r="F1">
        <v>0</v>
      </c>
      <c r="G1">
        <v>0</v>
      </c>
      <c r="H1">
        <v>0</v>
      </c>
      <c r="I1" t="s">
        <v>2</v>
      </c>
      <c r="J1" t="s">
        <v>3</v>
      </c>
      <c r="K1">
        <v>1</v>
      </c>
      <c r="L1">
        <v>48718</v>
      </c>
      <c r="M1">
        <v>997253121</v>
      </c>
      <c r="N1">
        <v>11</v>
      </c>
      <c r="O1">
        <v>12</v>
      </c>
      <c r="P1">
        <v>0</v>
      </c>
      <c r="Q1">
        <v>1</v>
      </c>
    </row>
    <row r="12" spans="1:133" x14ac:dyDescent="0.2">
      <c r="A12" s="1">
        <v>1</v>
      </c>
      <c r="B12" s="1">
        <v>800</v>
      </c>
      <c r="C12" s="1">
        <v>0</v>
      </c>
      <c r="D12" s="1">
        <f>ROW(A761)</f>
        <v>761</v>
      </c>
      <c r="E12" s="1">
        <v>0</v>
      </c>
      <c r="F12" s="1" t="s">
        <v>3</v>
      </c>
      <c r="G12" s="1" t="s">
        <v>4</v>
      </c>
      <c r="H12" s="1" t="s">
        <v>3</v>
      </c>
      <c r="I12" s="1">
        <v>0</v>
      </c>
      <c r="J12" s="1" t="s">
        <v>3</v>
      </c>
      <c r="K12" s="1">
        <v>0</v>
      </c>
      <c r="L12" s="1">
        <v>0</v>
      </c>
      <c r="M12" s="1">
        <v>2</v>
      </c>
      <c r="N12" s="1"/>
      <c r="O12" s="1">
        <v>0</v>
      </c>
      <c r="P12" s="1">
        <v>0</v>
      </c>
      <c r="Q12" s="1">
        <v>0</v>
      </c>
      <c r="R12" s="1">
        <v>108</v>
      </c>
      <c r="S12" s="1"/>
      <c r="T12" s="1">
        <v>1</v>
      </c>
      <c r="U12" s="1" t="s">
        <v>3</v>
      </c>
      <c r="V12" s="1">
        <v>0</v>
      </c>
      <c r="W12" s="1" t="s">
        <v>3</v>
      </c>
      <c r="X12" s="1"/>
      <c r="Y12" s="1"/>
      <c r="Z12" s="1"/>
      <c r="AA12" s="1"/>
      <c r="AB12" s="1" t="s">
        <v>3</v>
      </c>
      <c r="AC12" s="1" t="s">
        <v>3</v>
      </c>
      <c r="AD12" s="1" t="s">
        <v>3</v>
      </c>
      <c r="AE12" s="1" t="s">
        <v>3</v>
      </c>
      <c r="AF12" s="1" t="s">
        <v>3</v>
      </c>
      <c r="AG12" s="1" t="s">
        <v>3</v>
      </c>
      <c r="AH12" s="1"/>
      <c r="AI12" s="1"/>
      <c r="AJ12" s="1"/>
      <c r="AK12" s="1"/>
      <c r="AL12" s="1" t="s">
        <v>3</v>
      </c>
      <c r="AM12" s="1" t="s">
        <v>3</v>
      </c>
      <c r="AN12" s="1" t="s">
        <v>3</v>
      </c>
      <c r="AO12" s="1" t="s">
        <v>3</v>
      </c>
      <c r="AP12" s="1" t="s">
        <v>3</v>
      </c>
      <c r="AQ12" s="1" t="s">
        <v>3</v>
      </c>
      <c r="AR12" s="1" t="s">
        <v>3</v>
      </c>
      <c r="AS12" s="1" t="s">
        <v>3</v>
      </c>
      <c r="AT12" s="1"/>
      <c r="AU12" s="1"/>
      <c r="AV12" s="1"/>
      <c r="AW12" s="1"/>
      <c r="AX12" s="1"/>
      <c r="AY12" s="1"/>
      <c r="AZ12" s="1"/>
      <c r="BA12" s="1"/>
      <c r="BB12" s="1">
        <v>0</v>
      </c>
      <c r="BC12" s="1"/>
      <c r="BD12" s="1"/>
      <c r="BE12" s="1"/>
      <c r="BF12" s="1"/>
      <c r="BG12" s="1"/>
      <c r="BH12" s="1" t="s">
        <v>5</v>
      </c>
      <c r="BI12" s="1" t="s">
        <v>6</v>
      </c>
      <c r="BJ12" s="1">
        <v>1</v>
      </c>
      <c r="BK12" s="1">
        <v>1</v>
      </c>
      <c r="BL12" s="1">
        <v>0</v>
      </c>
      <c r="BM12" s="1">
        <v>0</v>
      </c>
      <c r="BN12" s="1">
        <v>1</v>
      </c>
      <c r="BO12" s="1">
        <v>0</v>
      </c>
      <c r="BP12" s="1">
        <v>6</v>
      </c>
      <c r="BQ12" s="1">
        <v>2</v>
      </c>
      <c r="BR12" s="1">
        <v>1</v>
      </c>
      <c r="BS12" s="1">
        <v>1</v>
      </c>
      <c r="BT12" s="1">
        <v>1</v>
      </c>
      <c r="BU12" s="1">
        <v>0</v>
      </c>
      <c r="BV12" s="1">
        <v>1</v>
      </c>
      <c r="BW12" s="1">
        <v>1</v>
      </c>
      <c r="BX12" s="1">
        <v>0</v>
      </c>
      <c r="BY12" s="1" t="s">
        <v>7</v>
      </c>
      <c r="BZ12" s="1" t="s">
        <v>8</v>
      </c>
      <c r="CA12" s="1" t="s">
        <v>9</v>
      </c>
      <c r="CB12" s="1" t="s">
        <v>9</v>
      </c>
      <c r="CC12" s="1" t="s">
        <v>9</v>
      </c>
      <c r="CD12" s="1" t="s">
        <v>9</v>
      </c>
      <c r="CE12" s="1" t="s">
        <v>10</v>
      </c>
      <c r="CF12" s="1">
        <v>0</v>
      </c>
      <c r="CG12" s="1">
        <v>0</v>
      </c>
      <c r="CH12" s="1">
        <v>16777226</v>
      </c>
      <c r="CI12" s="1" t="s">
        <v>3</v>
      </c>
      <c r="CJ12" s="1" t="s">
        <v>3</v>
      </c>
      <c r="CK12" s="1">
        <v>0</v>
      </c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>
        <v>0</v>
      </c>
      <c r="CZ12" s="1" t="s">
        <v>3</v>
      </c>
      <c r="DA12" s="1" t="s">
        <v>3</v>
      </c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>
        <v>0</v>
      </c>
    </row>
    <row r="15" spans="1:133" x14ac:dyDescent="0.2">
      <c r="A15" s="1">
        <v>15</v>
      </c>
      <c r="B15" s="1">
        <v>1</v>
      </c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</row>
    <row r="18" spans="1:245" x14ac:dyDescent="0.2">
      <c r="A18" s="2">
        <v>52</v>
      </c>
      <c r="B18" s="2">
        <f t="shared" ref="B18:G18" si="0">B761</f>
        <v>800</v>
      </c>
      <c r="C18" s="2">
        <f t="shared" si="0"/>
        <v>1</v>
      </c>
      <c r="D18" s="2">
        <f t="shared" si="0"/>
        <v>12</v>
      </c>
      <c r="E18" s="2">
        <f t="shared" si="0"/>
        <v>0</v>
      </c>
      <c r="F18" s="2" t="str">
        <f t="shared" si="0"/>
        <v/>
      </c>
      <c r="G18" s="2" t="str">
        <f t="shared" si="0"/>
        <v>Паркинг 1_на 4 мес. (10%) испр.</v>
      </c>
      <c r="H18" s="2"/>
      <c r="I18" s="2"/>
      <c r="J18" s="2"/>
      <c r="K18" s="2"/>
      <c r="L18" s="2"/>
      <c r="M18" s="2"/>
      <c r="N18" s="2"/>
      <c r="O18" s="2">
        <f t="shared" ref="O18:AT18" si="1">O761</f>
        <v>429310.48</v>
      </c>
      <c r="P18" s="2">
        <f t="shared" si="1"/>
        <v>4701.6099999999997</v>
      </c>
      <c r="Q18" s="2">
        <f t="shared" si="1"/>
        <v>5898.12</v>
      </c>
      <c r="R18" s="2">
        <f t="shared" si="1"/>
        <v>3727.91</v>
      </c>
      <c r="S18" s="2">
        <f t="shared" si="1"/>
        <v>418710.75</v>
      </c>
      <c r="T18" s="2">
        <f t="shared" si="1"/>
        <v>0</v>
      </c>
      <c r="U18" s="2">
        <f t="shared" si="1"/>
        <v>701.17298000000005</v>
      </c>
      <c r="V18" s="2">
        <f t="shared" si="1"/>
        <v>0</v>
      </c>
      <c r="W18" s="2">
        <f t="shared" si="1"/>
        <v>0</v>
      </c>
      <c r="X18" s="2">
        <f t="shared" si="1"/>
        <v>293097.53999999998</v>
      </c>
      <c r="Y18" s="2">
        <f t="shared" si="1"/>
        <v>41871.1</v>
      </c>
      <c r="Z18" s="2">
        <f t="shared" si="1"/>
        <v>0</v>
      </c>
      <c r="AA18" s="2">
        <f t="shared" si="1"/>
        <v>0</v>
      </c>
      <c r="AB18" s="2">
        <f t="shared" si="1"/>
        <v>0</v>
      </c>
      <c r="AC18" s="2">
        <f t="shared" si="1"/>
        <v>0</v>
      </c>
      <c r="AD18" s="2">
        <f t="shared" si="1"/>
        <v>0</v>
      </c>
      <c r="AE18" s="2">
        <f t="shared" si="1"/>
        <v>0</v>
      </c>
      <c r="AF18" s="2">
        <f t="shared" si="1"/>
        <v>0</v>
      </c>
      <c r="AG18" s="2">
        <f t="shared" si="1"/>
        <v>0</v>
      </c>
      <c r="AH18" s="2">
        <f t="shared" si="1"/>
        <v>0</v>
      </c>
      <c r="AI18" s="2">
        <f t="shared" si="1"/>
        <v>0</v>
      </c>
      <c r="AJ18" s="2">
        <f t="shared" si="1"/>
        <v>0</v>
      </c>
      <c r="AK18" s="2">
        <f t="shared" si="1"/>
        <v>0</v>
      </c>
      <c r="AL18" s="2">
        <f t="shared" si="1"/>
        <v>0</v>
      </c>
      <c r="AM18" s="2">
        <f t="shared" si="1"/>
        <v>0</v>
      </c>
      <c r="AN18" s="2">
        <f t="shared" si="1"/>
        <v>0</v>
      </c>
      <c r="AO18" s="2">
        <f t="shared" si="1"/>
        <v>0</v>
      </c>
      <c r="AP18" s="2">
        <f t="shared" si="1"/>
        <v>0</v>
      </c>
      <c r="AQ18" s="2">
        <f t="shared" si="1"/>
        <v>0</v>
      </c>
      <c r="AR18" s="2">
        <f t="shared" si="1"/>
        <v>768305.27</v>
      </c>
      <c r="AS18" s="2">
        <f t="shared" si="1"/>
        <v>0</v>
      </c>
      <c r="AT18" s="2">
        <f t="shared" si="1"/>
        <v>0</v>
      </c>
      <c r="AU18" s="2">
        <f t="shared" ref="AU18:BZ18" si="2">AU761</f>
        <v>768305.27</v>
      </c>
      <c r="AV18" s="2">
        <f t="shared" si="2"/>
        <v>4701.6099999999997</v>
      </c>
      <c r="AW18" s="2">
        <f t="shared" si="2"/>
        <v>4701.6099999999997</v>
      </c>
      <c r="AX18" s="2">
        <f t="shared" si="2"/>
        <v>0</v>
      </c>
      <c r="AY18" s="2">
        <f t="shared" si="2"/>
        <v>4701.6099999999997</v>
      </c>
      <c r="AZ18" s="2">
        <f t="shared" si="2"/>
        <v>0</v>
      </c>
      <c r="BA18" s="2">
        <f t="shared" si="2"/>
        <v>0</v>
      </c>
      <c r="BB18" s="2">
        <f t="shared" si="2"/>
        <v>0</v>
      </c>
      <c r="BC18" s="2">
        <f t="shared" si="2"/>
        <v>0</v>
      </c>
      <c r="BD18" s="2">
        <f t="shared" si="2"/>
        <v>0</v>
      </c>
      <c r="BE18" s="2">
        <f t="shared" si="2"/>
        <v>0</v>
      </c>
      <c r="BF18" s="2">
        <f t="shared" si="2"/>
        <v>0</v>
      </c>
      <c r="BG18" s="2">
        <f t="shared" si="2"/>
        <v>0</v>
      </c>
      <c r="BH18" s="2">
        <f t="shared" si="2"/>
        <v>0</v>
      </c>
      <c r="BI18" s="2">
        <f t="shared" si="2"/>
        <v>0</v>
      </c>
      <c r="BJ18" s="2">
        <f t="shared" si="2"/>
        <v>0</v>
      </c>
      <c r="BK18" s="2">
        <f t="shared" si="2"/>
        <v>0</v>
      </c>
      <c r="BL18" s="2">
        <f t="shared" si="2"/>
        <v>0</v>
      </c>
      <c r="BM18" s="2">
        <f t="shared" si="2"/>
        <v>0</v>
      </c>
      <c r="BN18" s="2">
        <f t="shared" si="2"/>
        <v>0</v>
      </c>
      <c r="BO18" s="2">
        <f t="shared" si="2"/>
        <v>0</v>
      </c>
      <c r="BP18" s="2">
        <f t="shared" si="2"/>
        <v>0</v>
      </c>
      <c r="BQ18" s="2">
        <f t="shared" si="2"/>
        <v>0</v>
      </c>
      <c r="BR18" s="2">
        <f t="shared" si="2"/>
        <v>0</v>
      </c>
      <c r="BS18" s="2">
        <f t="shared" si="2"/>
        <v>0</v>
      </c>
      <c r="BT18" s="2">
        <f t="shared" si="2"/>
        <v>0</v>
      </c>
      <c r="BU18" s="2">
        <f t="shared" si="2"/>
        <v>0</v>
      </c>
      <c r="BV18" s="2">
        <f t="shared" si="2"/>
        <v>0</v>
      </c>
      <c r="BW18" s="2">
        <f t="shared" si="2"/>
        <v>0</v>
      </c>
      <c r="BX18" s="2">
        <f t="shared" si="2"/>
        <v>0</v>
      </c>
      <c r="BY18" s="2">
        <f t="shared" si="2"/>
        <v>0</v>
      </c>
      <c r="BZ18" s="2">
        <f t="shared" si="2"/>
        <v>0</v>
      </c>
      <c r="CA18" s="2">
        <f t="shared" ref="CA18:DF18" si="3">CA761</f>
        <v>0</v>
      </c>
      <c r="CB18" s="2">
        <f t="shared" si="3"/>
        <v>0</v>
      </c>
      <c r="CC18" s="2">
        <f t="shared" si="3"/>
        <v>0</v>
      </c>
      <c r="CD18" s="2">
        <f t="shared" si="3"/>
        <v>0</v>
      </c>
      <c r="CE18" s="2">
        <f t="shared" si="3"/>
        <v>0</v>
      </c>
      <c r="CF18" s="2">
        <f t="shared" si="3"/>
        <v>0</v>
      </c>
      <c r="CG18" s="2">
        <f t="shared" si="3"/>
        <v>0</v>
      </c>
      <c r="CH18" s="2">
        <f t="shared" si="3"/>
        <v>0</v>
      </c>
      <c r="CI18" s="2">
        <f t="shared" si="3"/>
        <v>0</v>
      </c>
      <c r="CJ18" s="2">
        <f t="shared" si="3"/>
        <v>0</v>
      </c>
      <c r="CK18" s="2">
        <f t="shared" si="3"/>
        <v>0</v>
      </c>
      <c r="CL18" s="2">
        <f t="shared" si="3"/>
        <v>0</v>
      </c>
      <c r="CM18" s="2">
        <f t="shared" si="3"/>
        <v>0</v>
      </c>
      <c r="CN18" s="2">
        <f t="shared" si="3"/>
        <v>0</v>
      </c>
      <c r="CO18" s="2">
        <f t="shared" si="3"/>
        <v>0</v>
      </c>
      <c r="CP18" s="2">
        <f t="shared" si="3"/>
        <v>0</v>
      </c>
      <c r="CQ18" s="2">
        <f t="shared" si="3"/>
        <v>0</v>
      </c>
      <c r="CR18" s="2">
        <f t="shared" si="3"/>
        <v>0</v>
      </c>
      <c r="CS18" s="2">
        <f t="shared" si="3"/>
        <v>0</v>
      </c>
      <c r="CT18" s="2">
        <f t="shared" si="3"/>
        <v>0</v>
      </c>
      <c r="CU18" s="2">
        <f t="shared" si="3"/>
        <v>0</v>
      </c>
      <c r="CV18" s="2">
        <f t="shared" si="3"/>
        <v>0</v>
      </c>
      <c r="CW18" s="2">
        <f t="shared" si="3"/>
        <v>0</v>
      </c>
      <c r="CX18" s="2">
        <f t="shared" si="3"/>
        <v>0</v>
      </c>
      <c r="CY18" s="2">
        <f t="shared" si="3"/>
        <v>0</v>
      </c>
      <c r="CZ18" s="2">
        <f t="shared" si="3"/>
        <v>0</v>
      </c>
      <c r="DA18" s="2">
        <f t="shared" si="3"/>
        <v>0</v>
      </c>
      <c r="DB18" s="2">
        <f t="shared" si="3"/>
        <v>0</v>
      </c>
      <c r="DC18" s="2">
        <f t="shared" si="3"/>
        <v>0</v>
      </c>
      <c r="DD18" s="2">
        <f t="shared" si="3"/>
        <v>0</v>
      </c>
      <c r="DE18" s="2">
        <f t="shared" si="3"/>
        <v>0</v>
      </c>
      <c r="DF18" s="2">
        <f t="shared" si="3"/>
        <v>0</v>
      </c>
      <c r="DG18" s="3">
        <f t="shared" ref="DG18:EL18" si="4">DG761</f>
        <v>0</v>
      </c>
      <c r="DH18" s="3">
        <f t="shared" si="4"/>
        <v>0</v>
      </c>
      <c r="DI18" s="3">
        <f t="shared" si="4"/>
        <v>0</v>
      </c>
      <c r="DJ18" s="3">
        <f t="shared" si="4"/>
        <v>0</v>
      </c>
      <c r="DK18" s="3">
        <f t="shared" si="4"/>
        <v>0</v>
      </c>
      <c r="DL18" s="3">
        <f t="shared" si="4"/>
        <v>0</v>
      </c>
      <c r="DM18" s="3">
        <f t="shared" si="4"/>
        <v>0</v>
      </c>
      <c r="DN18" s="3">
        <f t="shared" si="4"/>
        <v>0</v>
      </c>
      <c r="DO18" s="3">
        <f t="shared" si="4"/>
        <v>0</v>
      </c>
      <c r="DP18" s="3">
        <f t="shared" si="4"/>
        <v>0</v>
      </c>
      <c r="DQ18" s="3">
        <f t="shared" si="4"/>
        <v>0</v>
      </c>
      <c r="DR18" s="3">
        <f t="shared" si="4"/>
        <v>0</v>
      </c>
      <c r="DS18" s="3">
        <f t="shared" si="4"/>
        <v>0</v>
      </c>
      <c r="DT18" s="3">
        <f t="shared" si="4"/>
        <v>0</v>
      </c>
      <c r="DU18" s="3">
        <f t="shared" si="4"/>
        <v>0</v>
      </c>
      <c r="DV18" s="3">
        <f t="shared" si="4"/>
        <v>0</v>
      </c>
      <c r="DW18" s="3">
        <f t="shared" si="4"/>
        <v>0</v>
      </c>
      <c r="DX18" s="3">
        <f t="shared" si="4"/>
        <v>0</v>
      </c>
      <c r="DY18" s="3">
        <f t="shared" si="4"/>
        <v>0</v>
      </c>
      <c r="DZ18" s="3">
        <f t="shared" si="4"/>
        <v>0</v>
      </c>
      <c r="EA18" s="3">
        <f t="shared" si="4"/>
        <v>0</v>
      </c>
      <c r="EB18" s="3">
        <f t="shared" si="4"/>
        <v>0</v>
      </c>
      <c r="EC18" s="3">
        <f t="shared" si="4"/>
        <v>0</v>
      </c>
      <c r="ED18" s="3">
        <f t="shared" si="4"/>
        <v>0</v>
      </c>
      <c r="EE18" s="3">
        <f t="shared" si="4"/>
        <v>0</v>
      </c>
      <c r="EF18" s="3">
        <f t="shared" si="4"/>
        <v>0</v>
      </c>
      <c r="EG18" s="3">
        <f t="shared" si="4"/>
        <v>0</v>
      </c>
      <c r="EH18" s="3">
        <f t="shared" si="4"/>
        <v>0</v>
      </c>
      <c r="EI18" s="3">
        <f t="shared" si="4"/>
        <v>0</v>
      </c>
      <c r="EJ18" s="3">
        <f t="shared" si="4"/>
        <v>0</v>
      </c>
      <c r="EK18" s="3">
        <f t="shared" si="4"/>
        <v>0</v>
      </c>
      <c r="EL18" s="3">
        <f t="shared" si="4"/>
        <v>0</v>
      </c>
      <c r="EM18" s="3">
        <f t="shared" ref="EM18:FR18" si="5">EM761</f>
        <v>0</v>
      </c>
      <c r="EN18" s="3">
        <f t="shared" si="5"/>
        <v>0</v>
      </c>
      <c r="EO18" s="3">
        <f t="shared" si="5"/>
        <v>0</v>
      </c>
      <c r="EP18" s="3">
        <f t="shared" si="5"/>
        <v>0</v>
      </c>
      <c r="EQ18" s="3">
        <f t="shared" si="5"/>
        <v>0</v>
      </c>
      <c r="ER18" s="3">
        <f t="shared" si="5"/>
        <v>0</v>
      </c>
      <c r="ES18" s="3">
        <f t="shared" si="5"/>
        <v>0</v>
      </c>
      <c r="ET18" s="3">
        <f t="shared" si="5"/>
        <v>0</v>
      </c>
      <c r="EU18" s="3">
        <f t="shared" si="5"/>
        <v>0</v>
      </c>
      <c r="EV18" s="3">
        <f t="shared" si="5"/>
        <v>0</v>
      </c>
      <c r="EW18" s="3">
        <f t="shared" si="5"/>
        <v>0</v>
      </c>
      <c r="EX18" s="3">
        <f t="shared" si="5"/>
        <v>0</v>
      </c>
      <c r="EY18" s="3">
        <f t="shared" si="5"/>
        <v>0</v>
      </c>
      <c r="EZ18" s="3">
        <f t="shared" si="5"/>
        <v>0</v>
      </c>
      <c r="FA18" s="3">
        <f t="shared" si="5"/>
        <v>0</v>
      </c>
      <c r="FB18" s="3">
        <f t="shared" si="5"/>
        <v>0</v>
      </c>
      <c r="FC18" s="3">
        <f t="shared" si="5"/>
        <v>0</v>
      </c>
      <c r="FD18" s="3">
        <f t="shared" si="5"/>
        <v>0</v>
      </c>
      <c r="FE18" s="3">
        <f t="shared" si="5"/>
        <v>0</v>
      </c>
      <c r="FF18" s="3">
        <f t="shared" si="5"/>
        <v>0</v>
      </c>
      <c r="FG18" s="3">
        <f t="shared" si="5"/>
        <v>0</v>
      </c>
      <c r="FH18" s="3">
        <f t="shared" si="5"/>
        <v>0</v>
      </c>
      <c r="FI18" s="3">
        <f t="shared" si="5"/>
        <v>0</v>
      </c>
      <c r="FJ18" s="3">
        <f t="shared" si="5"/>
        <v>0</v>
      </c>
      <c r="FK18" s="3">
        <f t="shared" si="5"/>
        <v>0</v>
      </c>
      <c r="FL18" s="3">
        <f t="shared" si="5"/>
        <v>0</v>
      </c>
      <c r="FM18" s="3">
        <f t="shared" si="5"/>
        <v>0</v>
      </c>
      <c r="FN18" s="3">
        <f t="shared" si="5"/>
        <v>0</v>
      </c>
      <c r="FO18" s="3">
        <f t="shared" si="5"/>
        <v>0</v>
      </c>
      <c r="FP18" s="3">
        <f t="shared" si="5"/>
        <v>0</v>
      </c>
      <c r="FQ18" s="3">
        <f t="shared" si="5"/>
        <v>0</v>
      </c>
      <c r="FR18" s="3">
        <f t="shared" si="5"/>
        <v>0</v>
      </c>
      <c r="FS18" s="3">
        <f t="shared" ref="FS18:GX18" si="6">FS761</f>
        <v>0</v>
      </c>
      <c r="FT18" s="3">
        <f t="shared" si="6"/>
        <v>0</v>
      </c>
      <c r="FU18" s="3">
        <f t="shared" si="6"/>
        <v>0</v>
      </c>
      <c r="FV18" s="3">
        <f t="shared" si="6"/>
        <v>0</v>
      </c>
      <c r="FW18" s="3">
        <f t="shared" si="6"/>
        <v>0</v>
      </c>
      <c r="FX18" s="3">
        <f t="shared" si="6"/>
        <v>0</v>
      </c>
      <c r="FY18" s="3">
        <f t="shared" si="6"/>
        <v>0</v>
      </c>
      <c r="FZ18" s="3">
        <f t="shared" si="6"/>
        <v>0</v>
      </c>
      <c r="GA18" s="3">
        <f t="shared" si="6"/>
        <v>0</v>
      </c>
      <c r="GB18" s="3">
        <f t="shared" si="6"/>
        <v>0</v>
      </c>
      <c r="GC18" s="3">
        <f t="shared" si="6"/>
        <v>0</v>
      </c>
      <c r="GD18" s="3">
        <f t="shared" si="6"/>
        <v>0</v>
      </c>
      <c r="GE18" s="3">
        <f t="shared" si="6"/>
        <v>0</v>
      </c>
      <c r="GF18" s="3">
        <f t="shared" si="6"/>
        <v>0</v>
      </c>
      <c r="GG18" s="3">
        <f t="shared" si="6"/>
        <v>0</v>
      </c>
      <c r="GH18" s="3">
        <f t="shared" si="6"/>
        <v>0</v>
      </c>
      <c r="GI18" s="3">
        <f t="shared" si="6"/>
        <v>0</v>
      </c>
      <c r="GJ18" s="3">
        <f t="shared" si="6"/>
        <v>0</v>
      </c>
      <c r="GK18" s="3">
        <f t="shared" si="6"/>
        <v>0</v>
      </c>
      <c r="GL18" s="3">
        <f t="shared" si="6"/>
        <v>0</v>
      </c>
      <c r="GM18" s="3">
        <f t="shared" si="6"/>
        <v>0</v>
      </c>
      <c r="GN18" s="3">
        <f t="shared" si="6"/>
        <v>0</v>
      </c>
      <c r="GO18" s="3">
        <f t="shared" si="6"/>
        <v>0</v>
      </c>
      <c r="GP18" s="3">
        <f t="shared" si="6"/>
        <v>0</v>
      </c>
      <c r="GQ18" s="3">
        <f t="shared" si="6"/>
        <v>0</v>
      </c>
      <c r="GR18" s="3">
        <f t="shared" si="6"/>
        <v>0</v>
      </c>
      <c r="GS18" s="3">
        <f t="shared" si="6"/>
        <v>0</v>
      </c>
      <c r="GT18" s="3">
        <f t="shared" si="6"/>
        <v>0</v>
      </c>
      <c r="GU18" s="3">
        <f t="shared" si="6"/>
        <v>0</v>
      </c>
      <c r="GV18" s="3">
        <f t="shared" si="6"/>
        <v>0</v>
      </c>
      <c r="GW18" s="3">
        <f t="shared" si="6"/>
        <v>0</v>
      </c>
      <c r="GX18" s="3">
        <f t="shared" si="6"/>
        <v>0</v>
      </c>
    </row>
    <row r="20" spans="1:245" x14ac:dyDescent="0.2">
      <c r="A20" s="1">
        <v>3</v>
      </c>
      <c r="B20" s="1">
        <v>1</v>
      </c>
      <c r="C20" s="1"/>
      <c r="D20" s="1">
        <f>ROW(A731)</f>
        <v>731</v>
      </c>
      <c r="E20" s="1"/>
      <c r="F20" s="1" t="s">
        <v>3</v>
      </c>
      <c r="G20" s="1" t="s">
        <v>11</v>
      </c>
      <c r="H20" s="1" t="s">
        <v>3</v>
      </c>
      <c r="I20" s="1">
        <v>0</v>
      </c>
      <c r="J20" s="1" t="s">
        <v>3</v>
      </c>
      <c r="K20" s="1">
        <v>0</v>
      </c>
      <c r="L20" s="1" t="s">
        <v>11</v>
      </c>
      <c r="M20" s="1" t="s">
        <v>3</v>
      </c>
      <c r="N20" s="1"/>
      <c r="O20" s="1"/>
      <c r="P20" s="1"/>
      <c r="Q20" s="1"/>
      <c r="R20" s="1"/>
      <c r="S20" s="1">
        <v>0</v>
      </c>
      <c r="T20" s="1"/>
      <c r="U20" s="1" t="s">
        <v>3</v>
      </c>
      <c r="V20" s="1">
        <v>0</v>
      </c>
      <c r="W20" s="1"/>
      <c r="X20" s="1"/>
      <c r="Y20" s="1"/>
      <c r="Z20" s="1"/>
      <c r="AA20" s="1"/>
      <c r="AB20" s="1" t="s">
        <v>3</v>
      </c>
      <c r="AC20" s="1" t="s">
        <v>3</v>
      </c>
      <c r="AD20" s="1" t="s">
        <v>3</v>
      </c>
      <c r="AE20" s="1" t="s">
        <v>3</v>
      </c>
      <c r="AF20" s="1" t="s">
        <v>3</v>
      </c>
      <c r="AG20" s="1" t="s">
        <v>3</v>
      </c>
      <c r="AH20" s="1"/>
      <c r="AI20" s="1"/>
      <c r="AJ20" s="1"/>
      <c r="AK20" s="1"/>
      <c r="AL20" s="1"/>
      <c r="AM20" s="1"/>
      <c r="AN20" s="1"/>
      <c r="AO20" s="1"/>
      <c r="AP20" s="1" t="s">
        <v>3</v>
      </c>
      <c r="AQ20" s="1" t="s">
        <v>3</v>
      </c>
      <c r="AR20" s="1" t="s">
        <v>3</v>
      </c>
      <c r="AS20" s="1"/>
      <c r="AT20" s="1"/>
      <c r="AU20" s="1"/>
      <c r="AV20" s="1"/>
      <c r="AW20" s="1"/>
      <c r="AX20" s="1"/>
      <c r="AY20" s="1"/>
      <c r="AZ20" s="1" t="s">
        <v>3</v>
      </c>
      <c r="BA20" s="1"/>
      <c r="BB20" s="1" t="s">
        <v>3</v>
      </c>
      <c r="BC20" s="1" t="s">
        <v>3</v>
      </c>
      <c r="BD20" s="1" t="s">
        <v>3</v>
      </c>
      <c r="BE20" s="1" t="s">
        <v>3</v>
      </c>
      <c r="BF20" s="1" t="s">
        <v>3</v>
      </c>
      <c r="BG20" s="1" t="s">
        <v>3</v>
      </c>
      <c r="BH20" s="1" t="s">
        <v>3</v>
      </c>
      <c r="BI20" s="1" t="s">
        <v>3</v>
      </c>
      <c r="BJ20" s="1" t="s">
        <v>3</v>
      </c>
      <c r="BK20" s="1" t="s">
        <v>3</v>
      </c>
      <c r="BL20" s="1" t="s">
        <v>3</v>
      </c>
      <c r="BM20" s="1" t="s">
        <v>3</v>
      </c>
      <c r="BN20" s="1" t="s">
        <v>3</v>
      </c>
      <c r="BO20" s="1" t="s">
        <v>3</v>
      </c>
      <c r="BP20" s="1" t="s">
        <v>3</v>
      </c>
      <c r="BQ20" s="1"/>
      <c r="BR20" s="1"/>
      <c r="BS20" s="1"/>
      <c r="BT20" s="1"/>
      <c r="BU20" s="1"/>
      <c r="BV20" s="1"/>
      <c r="BW20" s="1"/>
      <c r="BX20" s="1">
        <v>0</v>
      </c>
      <c r="BY20" s="1"/>
      <c r="BZ20" s="1"/>
      <c r="CA20" s="1"/>
      <c r="CB20" s="1"/>
      <c r="CC20" s="1"/>
      <c r="CD20" s="1"/>
      <c r="CE20" s="1"/>
      <c r="CF20" s="1">
        <v>0</v>
      </c>
      <c r="CG20" s="1">
        <v>0</v>
      </c>
      <c r="CH20" s="1"/>
      <c r="CI20" s="1" t="s">
        <v>3</v>
      </c>
      <c r="CJ20" s="1" t="s">
        <v>3</v>
      </c>
      <c r="CK20" t="s">
        <v>3</v>
      </c>
      <c r="CL20" t="s">
        <v>3</v>
      </c>
      <c r="CM20" t="s">
        <v>3</v>
      </c>
      <c r="CN20" t="s">
        <v>3</v>
      </c>
      <c r="CO20" t="s">
        <v>3</v>
      </c>
      <c r="CP20" t="s">
        <v>3</v>
      </c>
      <c r="CQ20" t="s">
        <v>3</v>
      </c>
    </row>
    <row r="22" spans="1:245" x14ac:dyDescent="0.2">
      <c r="A22" s="2">
        <v>52</v>
      </c>
      <c r="B22" s="2">
        <f t="shared" ref="B22:G22" si="7">B731</f>
        <v>1</v>
      </c>
      <c r="C22" s="2">
        <f t="shared" si="7"/>
        <v>3</v>
      </c>
      <c r="D22" s="2">
        <f t="shared" si="7"/>
        <v>20</v>
      </c>
      <c r="E22" s="2">
        <f t="shared" si="7"/>
        <v>0</v>
      </c>
      <c r="F22" s="2" t="str">
        <f t="shared" si="7"/>
        <v/>
      </c>
      <c r="G22" s="2" t="str">
        <f t="shared" si="7"/>
        <v>Новая локальная смета</v>
      </c>
      <c r="H22" s="2"/>
      <c r="I22" s="2"/>
      <c r="J22" s="2"/>
      <c r="K22" s="2"/>
      <c r="L22" s="2"/>
      <c r="M22" s="2"/>
      <c r="N22" s="2"/>
      <c r="O22" s="2">
        <f t="shared" ref="O22:AT22" si="8">O731</f>
        <v>429310.48</v>
      </c>
      <c r="P22" s="2">
        <f t="shared" si="8"/>
        <v>4701.6099999999997</v>
      </c>
      <c r="Q22" s="2">
        <f t="shared" si="8"/>
        <v>5898.12</v>
      </c>
      <c r="R22" s="2">
        <f t="shared" si="8"/>
        <v>3727.91</v>
      </c>
      <c r="S22" s="2">
        <f t="shared" si="8"/>
        <v>418710.75</v>
      </c>
      <c r="T22" s="2">
        <f t="shared" si="8"/>
        <v>0</v>
      </c>
      <c r="U22" s="2">
        <f t="shared" si="8"/>
        <v>701.17298000000005</v>
      </c>
      <c r="V22" s="2">
        <f t="shared" si="8"/>
        <v>0</v>
      </c>
      <c r="W22" s="2">
        <f t="shared" si="8"/>
        <v>0</v>
      </c>
      <c r="X22" s="2">
        <f t="shared" si="8"/>
        <v>293097.53999999998</v>
      </c>
      <c r="Y22" s="2">
        <f t="shared" si="8"/>
        <v>41871.1</v>
      </c>
      <c r="Z22" s="2">
        <f t="shared" si="8"/>
        <v>0</v>
      </c>
      <c r="AA22" s="2">
        <f t="shared" si="8"/>
        <v>0</v>
      </c>
      <c r="AB22" s="2">
        <f t="shared" si="8"/>
        <v>0</v>
      </c>
      <c r="AC22" s="2">
        <f t="shared" si="8"/>
        <v>0</v>
      </c>
      <c r="AD22" s="2">
        <f t="shared" si="8"/>
        <v>0</v>
      </c>
      <c r="AE22" s="2">
        <f t="shared" si="8"/>
        <v>0</v>
      </c>
      <c r="AF22" s="2">
        <f t="shared" si="8"/>
        <v>0</v>
      </c>
      <c r="AG22" s="2">
        <f t="shared" si="8"/>
        <v>0</v>
      </c>
      <c r="AH22" s="2">
        <f t="shared" si="8"/>
        <v>0</v>
      </c>
      <c r="AI22" s="2">
        <f t="shared" si="8"/>
        <v>0</v>
      </c>
      <c r="AJ22" s="2">
        <f t="shared" si="8"/>
        <v>0</v>
      </c>
      <c r="AK22" s="2">
        <f t="shared" si="8"/>
        <v>0</v>
      </c>
      <c r="AL22" s="2">
        <f t="shared" si="8"/>
        <v>0</v>
      </c>
      <c r="AM22" s="2">
        <f t="shared" si="8"/>
        <v>0</v>
      </c>
      <c r="AN22" s="2">
        <f t="shared" si="8"/>
        <v>0</v>
      </c>
      <c r="AO22" s="2">
        <f t="shared" si="8"/>
        <v>0</v>
      </c>
      <c r="AP22" s="2">
        <f t="shared" si="8"/>
        <v>0</v>
      </c>
      <c r="AQ22" s="2">
        <f t="shared" si="8"/>
        <v>0</v>
      </c>
      <c r="AR22" s="2">
        <f t="shared" si="8"/>
        <v>768305.27</v>
      </c>
      <c r="AS22" s="2">
        <f t="shared" si="8"/>
        <v>0</v>
      </c>
      <c r="AT22" s="2">
        <f t="shared" si="8"/>
        <v>0</v>
      </c>
      <c r="AU22" s="2">
        <f t="shared" ref="AU22:BZ22" si="9">AU731</f>
        <v>768305.27</v>
      </c>
      <c r="AV22" s="2">
        <f t="shared" si="9"/>
        <v>4701.6099999999997</v>
      </c>
      <c r="AW22" s="2">
        <f t="shared" si="9"/>
        <v>4701.6099999999997</v>
      </c>
      <c r="AX22" s="2">
        <f t="shared" si="9"/>
        <v>0</v>
      </c>
      <c r="AY22" s="2">
        <f t="shared" si="9"/>
        <v>4701.6099999999997</v>
      </c>
      <c r="AZ22" s="2">
        <f t="shared" si="9"/>
        <v>0</v>
      </c>
      <c r="BA22" s="2">
        <f t="shared" si="9"/>
        <v>0</v>
      </c>
      <c r="BB22" s="2">
        <f t="shared" si="9"/>
        <v>0</v>
      </c>
      <c r="BC22" s="2">
        <f t="shared" si="9"/>
        <v>0</v>
      </c>
      <c r="BD22" s="2">
        <f t="shared" si="9"/>
        <v>0</v>
      </c>
      <c r="BE22" s="2">
        <f t="shared" si="9"/>
        <v>0</v>
      </c>
      <c r="BF22" s="2">
        <f t="shared" si="9"/>
        <v>0</v>
      </c>
      <c r="BG22" s="2">
        <f t="shared" si="9"/>
        <v>0</v>
      </c>
      <c r="BH22" s="2">
        <f t="shared" si="9"/>
        <v>0</v>
      </c>
      <c r="BI22" s="2">
        <f t="shared" si="9"/>
        <v>0</v>
      </c>
      <c r="BJ22" s="2">
        <f t="shared" si="9"/>
        <v>0</v>
      </c>
      <c r="BK22" s="2">
        <f t="shared" si="9"/>
        <v>0</v>
      </c>
      <c r="BL22" s="2">
        <f t="shared" si="9"/>
        <v>0</v>
      </c>
      <c r="BM22" s="2">
        <f t="shared" si="9"/>
        <v>0</v>
      </c>
      <c r="BN22" s="2">
        <f t="shared" si="9"/>
        <v>0</v>
      </c>
      <c r="BO22" s="2">
        <f t="shared" si="9"/>
        <v>0</v>
      </c>
      <c r="BP22" s="2">
        <f t="shared" si="9"/>
        <v>0</v>
      </c>
      <c r="BQ22" s="2">
        <f t="shared" si="9"/>
        <v>0</v>
      </c>
      <c r="BR22" s="2">
        <f t="shared" si="9"/>
        <v>0</v>
      </c>
      <c r="BS22" s="2">
        <f t="shared" si="9"/>
        <v>0</v>
      </c>
      <c r="BT22" s="2">
        <f t="shared" si="9"/>
        <v>0</v>
      </c>
      <c r="BU22" s="2">
        <f t="shared" si="9"/>
        <v>0</v>
      </c>
      <c r="BV22" s="2">
        <f t="shared" si="9"/>
        <v>0</v>
      </c>
      <c r="BW22" s="2">
        <f t="shared" si="9"/>
        <v>0</v>
      </c>
      <c r="BX22" s="2">
        <f t="shared" si="9"/>
        <v>0</v>
      </c>
      <c r="BY22" s="2">
        <f t="shared" si="9"/>
        <v>0</v>
      </c>
      <c r="BZ22" s="2">
        <f t="shared" si="9"/>
        <v>0</v>
      </c>
      <c r="CA22" s="2">
        <f t="shared" ref="CA22:DF22" si="10">CA731</f>
        <v>0</v>
      </c>
      <c r="CB22" s="2">
        <f t="shared" si="10"/>
        <v>0</v>
      </c>
      <c r="CC22" s="2">
        <f t="shared" si="10"/>
        <v>0</v>
      </c>
      <c r="CD22" s="2">
        <f t="shared" si="10"/>
        <v>0</v>
      </c>
      <c r="CE22" s="2">
        <f t="shared" si="10"/>
        <v>0</v>
      </c>
      <c r="CF22" s="2">
        <f t="shared" si="10"/>
        <v>0</v>
      </c>
      <c r="CG22" s="2">
        <f t="shared" si="10"/>
        <v>0</v>
      </c>
      <c r="CH22" s="2">
        <f t="shared" si="10"/>
        <v>0</v>
      </c>
      <c r="CI22" s="2">
        <f t="shared" si="10"/>
        <v>0</v>
      </c>
      <c r="CJ22" s="2">
        <f t="shared" si="10"/>
        <v>0</v>
      </c>
      <c r="CK22" s="2">
        <f t="shared" si="10"/>
        <v>0</v>
      </c>
      <c r="CL22" s="2">
        <f t="shared" si="10"/>
        <v>0</v>
      </c>
      <c r="CM22" s="2">
        <f t="shared" si="10"/>
        <v>0</v>
      </c>
      <c r="CN22" s="2">
        <f t="shared" si="10"/>
        <v>0</v>
      </c>
      <c r="CO22" s="2">
        <f t="shared" si="10"/>
        <v>0</v>
      </c>
      <c r="CP22" s="2">
        <f t="shared" si="10"/>
        <v>0</v>
      </c>
      <c r="CQ22" s="2">
        <f t="shared" si="10"/>
        <v>0</v>
      </c>
      <c r="CR22" s="2">
        <f t="shared" si="10"/>
        <v>0</v>
      </c>
      <c r="CS22" s="2">
        <f t="shared" si="10"/>
        <v>0</v>
      </c>
      <c r="CT22" s="2">
        <f t="shared" si="10"/>
        <v>0</v>
      </c>
      <c r="CU22" s="2">
        <f t="shared" si="10"/>
        <v>0</v>
      </c>
      <c r="CV22" s="2">
        <f t="shared" si="10"/>
        <v>0</v>
      </c>
      <c r="CW22" s="2">
        <f t="shared" si="10"/>
        <v>0</v>
      </c>
      <c r="CX22" s="2">
        <f t="shared" si="10"/>
        <v>0</v>
      </c>
      <c r="CY22" s="2">
        <f t="shared" si="10"/>
        <v>0</v>
      </c>
      <c r="CZ22" s="2">
        <f t="shared" si="10"/>
        <v>0</v>
      </c>
      <c r="DA22" s="2">
        <f t="shared" si="10"/>
        <v>0</v>
      </c>
      <c r="DB22" s="2">
        <f t="shared" si="10"/>
        <v>0</v>
      </c>
      <c r="DC22" s="2">
        <f t="shared" si="10"/>
        <v>0</v>
      </c>
      <c r="DD22" s="2">
        <f t="shared" si="10"/>
        <v>0</v>
      </c>
      <c r="DE22" s="2">
        <f t="shared" si="10"/>
        <v>0</v>
      </c>
      <c r="DF22" s="2">
        <f t="shared" si="10"/>
        <v>0</v>
      </c>
      <c r="DG22" s="3">
        <f t="shared" ref="DG22:EL22" si="11">DG731</f>
        <v>0</v>
      </c>
      <c r="DH22" s="3">
        <f t="shared" si="11"/>
        <v>0</v>
      </c>
      <c r="DI22" s="3">
        <f t="shared" si="11"/>
        <v>0</v>
      </c>
      <c r="DJ22" s="3">
        <f t="shared" si="11"/>
        <v>0</v>
      </c>
      <c r="DK22" s="3">
        <f t="shared" si="11"/>
        <v>0</v>
      </c>
      <c r="DL22" s="3">
        <f t="shared" si="11"/>
        <v>0</v>
      </c>
      <c r="DM22" s="3">
        <f t="shared" si="11"/>
        <v>0</v>
      </c>
      <c r="DN22" s="3">
        <f t="shared" si="11"/>
        <v>0</v>
      </c>
      <c r="DO22" s="3">
        <f t="shared" si="11"/>
        <v>0</v>
      </c>
      <c r="DP22" s="3">
        <f t="shared" si="11"/>
        <v>0</v>
      </c>
      <c r="DQ22" s="3">
        <f t="shared" si="11"/>
        <v>0</v>
      </c>
      <c r="DR22" s="3">
        <f t="shared" si="11"/>
        <v>0</v>
      </c>
      <c r="DS22" s="3">
        <f t="shared" si="11"/>
        <v>0</v>
      </c>
      <c r="DT22" s="3">
        <f t="shared" si="11"/>
        <v>0</v>
      </c>
      <c r="DU22" s="3">
        <f t="shared" si="11"/>
        <v>0</v>
      </c>
      <c r="DV22" s="3">
        <f t="shared" si="11"/>
        <v>0</v>
      </c>
      <c r="DW22" s="3">
        <f t="shared" si="11"/>
        <v>0</v>
      </c>
      <c r="DX22" s="3">
        <f t="shared" si="11"/>
        <v>0</v>
      </c>
      <c r="DY22" s="3">
        <f t="shared" si="11"/>
        <v>0</v>
      </c>
      <c r="DZ22" s="3">
        <f t="shared" si="11"/>
        <v>0</v>
      </c>
      <c r="EA22" s="3">
        <f t="shared" si="11"/>
        <v>0</v>
      </c>
      <c r="EB22" s="3">
        <f t="shared" si="11"/>
        <v>0</v>
      </c>
      <c r="EC22" s="3">
        <f t="shared" si="11"/>
        <v>0</v>
      </c>
      <c r="ED22" s="3">
        <f t="shared" si="11"/>
        <v>0</v>
      </c>
      <c r="EE22" s="3">
        <f t="shared" si="11"/>
        <v>0</v>
      </c>
      <c r="EF22" s="3">
        <f t="shared" si="11"/>
        <v>0</v>
      </c>
      <c r="EG22" s="3">
        <f t="shared" si="11"/>
        <v>0</v>
      </c>
      <c r="EH22" s="3">
        <f t="shared" si="11"/>
        <v>0</v>
      </c>
      <c r="EI22" s="3">
        <f t="shared" si="11"/>
        <v>0</v>
      </c>
      <c r="EJ22" s="3">
        <f t="shared" si="11"/>
        <v>0</v>
      </c>
      <c r="EK22" s="3">
        <f t="shared" si="11"/>
        <v>0</v>
      </c>
      <c r="EL22" s="3">
        <f t="shared" si="11"/>
        <v>0</v>
      </c>
      <c r="EM22" s="3">
        <f t="shared" ref="EM22:FR22" si="12">EM731</f>
        <v>0</v>
      </c>
      <c r="EN22" s="3">
        <f t="shared" si="12"/>
        <v>0</v>
      </c>
      <c r="EO22" s="3">
        <f t="shared" si="12"/>
        <v>0</v>
      </c>
      <c r="EP22" s="3">
        <f t="shared" si="12"/>
        <v>0</v>
      </c>
      <c r="EQ22" s="3">
        <f t="shared" si="12"/>
        <v>0</v>
      </c>
      <c r="ER22" s="3">
        <f t="shared" si="12"/>
        <v>0</v>
      </c>
      <c r="ES22" s="3">
        <f t="shared" si="12"/>
        <v>0</v>
      </c>
      <c r="ET22" s="3">
        <f t="shared" si="12"/>
        <v>0</v>
      </c>
      <c r="EU22" s="3">
        <f t="shared" si="12"/>
        <v>0</v>
      </c>
      <c r="EV22" s="3">
        <f t="shared" si="12"/>
        <v>0</v>
      </c>
      <c r="EW22" s="3">
        <f t="shared" si="12"/>
        <v>0</v>
      </c>
      <c r="EX22" s="3">
        <f t="shared" si="12"/>
        <v>0</v>
      </c>
      <c r="EY22" s="3">
        <f t="shared" si="12"/>
        <v>0</v>
      </c>
      <c r="EZ22" s="3">
        <f t="shared" si="12"/>
        <v>0</v>
      </c>
      <c r="FA22" s="3">
        <f t="shared" si="12"/>
        <v>0</v>
      </c>
      <c r="FB22" s="3">
        <f t="shared" si="12"/>
        <v>0</v>
      </c>
      <c r="FC22" s="3">
        <f t="shared" si="12"/>
        <v>0</v>
      </c>
      <c r="FD22" s="3">
        <f t="shared" si="12"/>
        <v>0</v>
      </c>
      <c r="FE22" s="3">
        <f t="shared" si="12"/>
        <v>0</v>
      </c>
      <c r="FF22" s="3">
        <f t="shared" si="12"/>
        <v>0</v>
      </c>
      <c r="FG22" s="3">
        <f t="shared" si="12"/>
        <v>0</v>
      </c>
      <c r="FH22" s="3">
        <f t="shared" si="12"/>
        <v>0</v>
      </c>
      <c r="FI22" s="3">
        <f t="shared" si="12"/>
        <v>0</v>
      </c>
      <c r="FJ22" s="3">
        <f t="shared" si="12"/>
        <v>0</v>
      </c>
      <c r="FK22" s="3">
        <f t="shared" si="12"/>
        <v>0</v>
      </c>
      <c r="FL22" s="3">
        <f t="shared" si="12"/>
        <v>0</v>
      </c>
      <c r="FM22" s="3">
        <f t="shared" si="12"/>
        <v>0</v>
      </c>
      <c r="FN22" s="3">
        <f t="shared" si="12"/>
        <v>0</v>
      </c>
      <c r="FO22" s="3">
        <f t="shared" si="12"/>
        <v>0</v>
      </c>
      <c r="FP22" s="3">
        <f t="shared" si="12"/>
        <v>0</v>
      </c>
      <c r="FQ22" s="3">
        <f t="shared" si="12"/>
        <v>0</v>
      </c>
      <c r="FR22" s="3">
        <f t="shared" si="12"/>
        <v>0</v>
      </c>
      <c r="FS22" s="3">
        <f t="shared" ref="FS22:GX22" si="13">FS731</f>
        <v>0</v>
      </c>
      <c r="FT22" s="3">
        <f t="shared" si="13"/>
        <v>0</v>
      </c>
      <c r="FU22" s="3">
        <f t="shared" si="13"/>
        <v>0</v>
      </c>
      <c r="FV22" s="3">
        <f t="shared" si="13"/>
        <v>0</v>
      </c>
      <c r="FW22" s="3">
        <f t="shared" si="13"/>
        <v>0</v>
      </c>
      <c r="FX22" s="3">
        <f t="shared" si="13"/>
        <v>0</v>
      </c>
      <c r="FY22" s="3">
        <f t="shared" si="13"/>
        <v>0</v>
      </c>
      <c r="FZ22" s="3">
        <f t="shared" si="13"/>
        <v>0</v>
      </c>
      <c r="GA22" s="3">
        <f t="shared" si="13"/>
        <v>0</v>
      </c>
      <c r="GB22" s="3">
        <f t="shared" si="13"/>
        <v>0</v>
      </c>
      <c r="GC22" s="3">
        <f t="shared" si="13"/>
        <v>0</v>
      </c>
      <c r="GD22" s="3">
        <f t="shared" si="13"/>
        <v>0</v>
      </c>
      <c r="GE22" s="3">
        <f t="shared" si="13"/>
        <v>0</v>
      </c>
      <c r="GF22" s="3">
        <f t="shared" si="13"/>
        <v>0</v>
      </c>
      <c r="GG22" s="3">
        <f t="shared" si="13"/>
        <v>0</v>
      </c>
      <c r="GH22" s="3">
        <f t="shared" si="13"/>
        <v>0</v>
      </c>
      <c r="GI22" s="3">
        <f t="shared" si="13"/>
        <v>0</v>
      </c>
      <c r="GJ22" s="3">
        <f t="shared" si="13"/>
        <v>0</v>
      </c>
      <c r="GK22" s="3">
        <f t="shared" si="13"/>
        <v>0</v>
      </c>
      <c r="GL22" s="3">
        <f t="shared" si="13"/>
        <v>0</v>
      </c>
      <c r="GM22" s="3">
        <f t="shared" si="13"/>
        <v>0</v>
      </c>
      <c r="GN22" s="3">
        <f t="shared" si="13"/>
        <v>0</v>
      </c>
      <c r="GO22" s="3">
        <f t="shared" si="13"/>
        <v>0</v>
      </c>
      <c r="GP22" s="3">
        <f t="shared" si="13"/>
        <v>0</v>
      </c>
      <c r="GQ22" s="3">
        <f t="shared" si="13"/>
        <v>0</v>
      </c>
      <c r="GR22" s="3">
        <f t="shared" si="13"/>
        <v>0</v>
      </c>
      <c r="GS22" s="3">
        <f t="shared" si="13"/>
        <v>0</v>
      </c>
      <c r="GT22" s="3">
        <f t="shared" si="13"/>
        <v>0</v>
      </c>
      <c r="GU22" s="3">
        <f t="shared" si="13"/>
        <v>0</v>
      </c>
      <c r="GV22" s="3">
        <f t="shared" si="13"/>
        <v>0</v>
      </c>
      <c r="GW22" s="3">
        <f t="shared" si="13"/>
        <v>0</v>
      </c>
      <c r="GX22" s="3">
        <f t="shared" si="13"/>
        <v>0</v>
      </c>
    </row>
    <row r="24" spans="1:245" x14ac:dyDescent="0.2">
      <c r="A24" s="1">
        <v>4</v>
      </c>
      <c r="B24" s="1">
        <v>1</v>
      </c>
      <c r="C24" s="1"/>
      <c r="D24" s="1">
        <f>ROW(A301)</f>
        <v>301</v>
      </c>
      <c r="E24" s="1"/>
      <c r="F24" s="1" t="s">
        <v>12</v>
      </c>
      <c r="G24" s="1" t="s">
        <v>13</v>
      </c>
      <c r="H24" s="1" t="s">
        <v>3</v>
      </c>
      <c r="I24" s="1">
        <v>0</v>
      </c>
      <c r="J24" s="1"/>
      <c r="K24" s="1">
        <v>-1</v>
      </c>
      <c r="L24" s="1"/>
      <c r="M24" s="1" t="s">
        <v>3</v>
      </c>
      <c r="N24" s="1"/>
      <c r="O24" s="1"/>
      <c r="P24" s="1"/>
      <c r="Q24" s="1"/>
      <c r="R24" s="1"/>
      <c r="S24" s="1">
        <v>0</v>
      </c>
      <c r="T24" s="1"/>
      <c r="U24" s="1" t="s">
        <v>3</v>
      </c>
      <c r="V24" s="1">
        <v>0</v>
      </c>
      <c r="W24" s="1"/>
      <c r="X24" s="1"/>
      <c r="Y24" s="1"/>
      <c r="Z24" s="1"/>
      <c r="AA24" s="1"/>
      <c r="AB24" s="1" t="s">
        <v>3</v>
      </c>
      <c r="AC24" s="1" t="s">
        <v>3</v>
      </c>
      <c r="AD24" s="1" t="s">
        <v>3</v>
      </c>
      <c r="AE24" s="1" t="s">
        <v>3</v>
      </c>
      <c r="AF24" s="1" t="s">
        <v>3</v>
      </c>
      <c r="AG24" s="1" t="s">
        <v>3</v>
      </c>
      <c r="AH24" s="1"/>
      <c r="AI24" s="1"/>
      <c r="AJ24" s="1"/>
      <c r="AK24" s="1"/>
      <c r="AL24" s="1"/>
      <c r="AM24" s="1"/>
      <c r="AN24" s="1"/>
      <c r="AO24" s="1"/>
      <c r="AP24" s="1" t="s">
        <v>3</v>
      </c>
      <c r="AQ24" s="1" t="s">
        <v>3</v>
      </c>
      <c r="AR24" s="1" t="s">
        <v>3</v>
      </c>
      <c r="AS24" s="1"/>
      <c r="AT24" s="1"/>
      <c r="AU24" s="1"/>
      <c r="AV24" s="1"/>
      <c r="AW24" s="1"/>
      <c r="AX24" s="1"/>
      <c r="AY24" s="1"/>
      <c r="AZ24" s="1" t="s">
        <v>3</v>
      </c>
      <c r="BA24" s="1"/>
      <c r="BB24" s="1" t="s">
        <v>3</v>
      </c>
      <c r="BC24" s="1" t="s">
        <v>3</v>
      </c>
      <c r="BD24" s="1" t="s">
        <v>3</v>
      </c>
      <c r="BE24" s="1" t="s">
        <v>3</v>
      </c>
      <c r="BF24" s="1" t="s">
        <v>3</v>
      </c>
      <c r="BG24" s="1" t="s">
        <v>3</v>
      </c>
      <c r="BH24" s="1" t="s">
        <v>3</v>
      </c>
      <c r="BI24" s="1" t="s">
        <v>3</v>
      </c>
      <c r="BJ24" s="1" t="s">
        <v>3</v>
      </c>
      <c r="BK24" s="1" t="s">
        <v>3</v>
      </c>
      <c r="BL24" s="1" t="s">
        <v>3</v>
      </c>
      <c r="BM24" s="1" t="s">
        <v>3</v>
      </c>
      <c r="BN24" s="1" t="s">
        <v>3</v>
      </c>
      <c r="BO24" s="1" t="s">
        <v>3</v>
      </c>
      <c r="BP24" s="1" t="s">
        <v>3</v>
      </c>
      <c r="BQ24" s="1"/>
      <c r="BR24" s="1"/>
      <c r="BS24" s="1"/>
      <c r="BT24" s="1"/>
      <c r="BU24" s="1"/>
      <c r="BV24" s="1"/>
      <c r="BW24" s="1"/>
      <c r="BX24" s="1">
        <v>0</v>
      </c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>
        <v>0</v>
      </c>
    </row>
    <row r="26" spans="1:245" x14ac:dyDescent="0.2">
      <c r="A26" s="2">
        <v>52</v>
      </c>
      <c r="B26" s="2">
        <f t="shared" ref="B26:G26" si="14">B301</f>
        <v>1</v>
      </c>
      <c r="C26" s="2">
        <f t="shared" si="14"/>
        <v>4</v>
      </c>
      <c r="D26" s="2">
        <f t="shared" si="14"/>
        <v>24</v>
      </c>
      <c r="E26" s="2">
        <f t="shared" si="14"/>
        <v>0</v>
      </c>
      <c r="F26" s="2" t="str">
        <f t="shared" si="14"/>
        <v>Новый раздел</v>
      </c>
      <c r="G26" s="2" t="str">
        <f t="shared" si="14"/>
        <v>1 Водоснабжение и водоотведение</v>
      </c>
      <c r="H26" s="2"/>
      <c r="I26" s="2"/>
      <c r="J26" s="2"/>
      <c r="K26" s="2"/>
      <c r="L26" s="2"/>
      <c r="M26" s="2"/>
      <c r="N26" s="2"/>
      <c r="O26" s="2">
        <f t="shared" ref="O26:AT26" si="15">O301</f>
        <v>32527.46</v>
      </c>
      <c r="P26" s="2">
        <f t="shared" si="15"/>
        <v>281.25</v>
      </c>
      <c r="Q26" s="2">
        <f t="shared" si="15"/>
        <v>3773.46</v>
      </c>
      <c r="R26" s="2">
        <f t="shared" si="15"/>
        <v>2384.5300000000002</v>
      </c>
      <c r="S26" s="2">
        <f t="shared" si="15"/>
        <v>28472.75</v>
      </c>
      <c r="T26" s="2">
        <f t="shared" si="15"/>
        <v>0</v>
      </c>
      <c r="U26" s="2">
        <f t="shared" si="15"/>
        <v>53.359899999999996</v>
      </c>
      <c r="V26" s="2">
        <f t="shared" si="15"/>
        <v>0</v>
      </c>
      <c r="W26" s="2">
        <f t="shared" si="15"/>
        <v>0</v>
      </c>
      <c r="X26" s="2">
        <f t="shared" si="15"/>
        <v>19930.919999999998</v>
      </c>
      <c r="Y26" s="2">
        <f t="shared" si="15"/>
        <v>2847.27</v>
      </c>
      <c r="Z26" s="2">
        <f t="shared" si="15"/>
        <v>0</v>
      </c>
      <c r="AA26" s="2">
        <f t="shared" si="15"/>
        <v>0</v>
      </c>
      <c r="AB26" s="2">
        <f t="shared" si="15"/>
        <v>0</v>
      </c>
      <c r="AC26" s="2">
        <f t="shared" si="15"/>
        <v>0</v>
      </c>
      <c r="AD26" s="2">
        <f t="shared" si="15"/>
        <v>0</v>
      </c>
      <c r="AE26" s="2">
        <f t="shared" si="15"/>
        <v>0</v>
      </c>
      <c r="AF26" s="2">
        <f t="shared" si="15"/>
        <v>0</v>
      </c>
      <c r="AG26" s="2">
        <f t="shared" si="15"/>
        <v>0</v>
      </c>
      <c r="AH26" s="2">
        <f t="shared" si="15"/>
        <v>0</v>
      </c>
      <c r="AI26" s="2">
        <f t="shared" si="15"/>
        <v>0</v>
      </c>
      <c r="AJ26" s="2">
        <f t="shared" si="15"/>
        <v>0</v>
      </c>
      <c r="AK26" s="2">
        <f t="shared" si="15"/>
        <v>0</v>
      </c>
      <c r="AL26" s="2">
        <f t="shared" si="15"/>
        <v>0</v>
      </c>
      <c r="AM26" s="2">
        <f t="shared" si="15"/>
        <v>0</v>
      </c>
      <c r="AN26" s="2">
        <f t="shared" si="15"/>
        <v>0</v>
      </c>
      <c r="AO26" s="2">
        <f t="shared" si="15"/>
        <v>0</v>
      </c>
      <c r="AP26" s="2">
        <f t="shared" si="15"/>
        <v>0</v>
      </c>
      <c r="AQ26" s="2">
        <f t="shared" si="15"/>
        <v>0</v>
      </c>
      <c r="AR26" s="2">
        <f t="shared" si="15"/>
        <v>57880.95</v>
      </c>
      <c r="AS26" s="2">
        <f t="shared" si="15"/>
        <v>0</v>
      </c>
      <c r="AT26" s="2">
        <f t="shared" si="15"/>
        <v>0</v>
      </c>
      <c r="AU26" s="2">
        <f t="shared" ref="AU26:BZ26" si="16">AU301</f>
        <v>57880.95</v>
      </c>
      <c r="AV26" s="2">
        <f t="shared" si="16"/>
        <v>281.25</v>
      </c>
      <c r="AW26" s="2">
        <f t="shared" si="16"/>
        <v>281.25</v>
      </c>
      <c r="AX26" s="2">
        <f t="shared" si="16"/>
        <v>0</v>
      </c>
      <c r="AY26" s="2">
        <f t="shared" si="16"/>
        <v>281.25</v>
      </c>
      <c r="AZ26" s="2">
        <f t="shared" si="16"/>
        <v>0</v>
      </c>
      <c r="BA26" s="2">
        <f t="shared" si="16"/>
        <v>0</v>
      </c>
      <c r="BB26" s="2">
        <f t="shared" si="16"/>
        <v>0</v>
      </c>
      <c r="BC26" s="2">
        <f t="shared" si="16"/>
        <v>0</v>
      </c>
      <c r="BD26" s="2">
        <f t="shared" si="16"/>
        <v>0</v>
      </c>
      <c r="BE26" s="2">
        <f t="shared" si="16"/>
        <v>0</v>
      </c>
      <c r="BF26" s="2">
        <f t="shared" si="16"/>
        <v>0</v>
      </c>
      <c r="BG26" s="2">
        <f t="shared" si="16"/>
        <v>0</v>
      </c>
      <c r="BH26" s="2">
        <f t="shared" si="16"/>
        <v>0</v>
      </c>
      <c r="BI26" s="2">
        <f t="shared" si="16"/>
        <v>0</v>
      </c>
      <c r="BJ26" s="2">
        <f t="shared" si="16"/>
        <v>0</v>
      </c>
      <c r="BK26" s="2">
        <f t="shared" si="16"/>
        <v>0</v>
      </c>
      <c r="BL26" s="2">
        <f t="shared" si="16"/>
        <v>0</v>
      </c>
      <c r="BM26" s="2">
        <f t="shared" si="16"/>
        <v>0</v>
      </c>
      <c r="BN26" s="2">
        <f t="shared" si="16"/>
        <v>0</v>
      </c>
      <c r="BO26" s="2">
        <f t="shared" si="16"/>
        <v>0</v>
      </c>
      <c r="BP26" s="2">
        <f t="shared" si="16"/>
        <v>0</v>
      </c>
      <c r="BQ26" s="2">
        <f t="shared" si="16"/>
        <v>0</v>
      </c>
      <c r="BR26" s="2">
        <f t="shared" si="16"/>
        <v>0</v>
      </c>
      <c r="BS26" s="2">
        <f t="shared" si="16"/>
        <v>0</v>
      </c>
      <c r="BT26" s="2">
        <f t="shared" si="16"/>
        <v>0</v>
      </c>
      <c r="BU26" s="2">
        <f t="shared" si="16"/>
        <v>0</v>
      </c>
      <c r="BV26" s="2">
        <f t="shared" si="16"/>
        <v>0</v>
      </c>
      <c r="BW26" s="2">
        <f t="shared" si="16"/>
        <v>0</v>
      </c>
      <c r="BX26" s="2">
        <f t="shared" si="16"/>
        <v>0</v>
      </c>
      <c r="BY26" s="2">
        <f t="shared" si="16"/>
        <v>0</v>
      </c>
      <c r="BZ26" s="2">
        <f t="shared" si="16"/>
        <v>0</v>
      </c>
      <c r="CA26" s="2">
        <f t="shared" ref="CA26:DF26" si="17">CA301</f>
        <v>0</v>
      </c>
      <c r="CB26" s="2">
        <f t="shared" si="17"/>
        <v>0</v>
      </c>
      <c r="CC26" s="2">
        <f t="shared" si="17"/>
        <v>0</v>
      </c>
      <c r="CD26" s="2">
        <f t="shared" si="17"/>
        <v>0</v>
      </c>
      <c r="CE26" s="2">
        <f t="shared" si="17"/>
        <v>0</v>
      </c>
      <c r="CF26" s="2">
        <f t="shared" si="17"/>
        <v>0</v>
      </c>
      <c r="CG26" s="2">
        <f t="shared" si="17"/>
        <v>0</v>
      </c>
      <c r="CH26" s="2">
        <f t="shared" si="17"/>
        <v>0</v>
      </c>
      <c r="CI26" s="2">
        <f t="shared" si="17"/>
        <v>0</v>
      </c>
      <c r="CJ26" s="2">
        <f t="shared" si="17"/>
        <v>0</v>
      </c>
      <c r="CK26" s="2">
        <f t="shared" si="17"/>
        <v>0</v>
      </c>
      <c r="CL26" s="2">
        <f t="shared" si="17"/>
        <v>0</v>
      </c>
      <c r="CM26" s="2">
        <f t="shared" si="17"/>
        <v>0</v>
      </c>
      <c r="CN26" s="2">
        <f t="shared" si="17"/>
        <v>0</v>
      </c>
      <c r="CO26" s="2">
        <f t="shared" si="17"/>
        <v>0</v>
      </c>
      <c r="CP26" s="2">
        <f t="shared" si="17"/>
        <v>0</v>
      </c>
      <c r="CQ26" s="2">
        <f t="shared" si="17"/>
        <v>0</v>
      </c>
      <c r="CR26" s="2">
        <f t="shared" si="17"/>
        <v>0</v>
      </c>
      <c r="CS26" s="2">
        <f t="shared" si="17"/>
        <v>0</v>
      </c>
      <c r="CT26" s="2">
        <f t="shared" si="17"/>
        <v>0</v>
      </c>
      <c r="CU26" s="2">
        <f t="shared" si="17"/>
        <v>0</v>
      </c>
      <c r="CV26" s="2">
        <f t="shared" si="17"/>
        <v>0</v>
      </c>
      <c r="CW26" s="2">
        <f t="shared" si="17"/>
        <v>0</v>
      </c>
      <c r="CX26" s="2">
        <f t="shared" si="17"/>
        <v>0</v>
      </c>
      <c r="CY26" s="2">
        <f t="shared" si="17"/>
        <v>0</v>
      </c>
      <c r="CZ26" s="2">
        <f t="shared" si="17"/>
        <v>0</v>
      </c>
      <c r="DA26" s="2">
        <f t="shared" si="17"/>
        <v>0</v>
      </c>
      <c r="DB26" s="2">
        <f t="shared" si="17"/>
        <v>0</v>
      </c>
      <c r="DC26" s="2">
        <f t="shared" si="17"/>
        <v>0</v>
      </c>
      <c r="DD26" s="2">
        <f t="shared" si="17"/>
        <v>0</v>
      </c>
      <c r="DE26" s="2">
        <f t="shared" si="17"/>
        <v>0</v>
      </c>
      <c r="DF26" s="2">
        <f t="shared" si="17"/>
        <v>0</v>
      </c>
      <c r="DG26" s="3">
        <f t="shared" ref="DG26:EL26" si="18">DG301</f>
        <v>0</v>
      </c>
      <c r="DH26" s="3">
        <f t="shared" si="18"/>
        <v>0</v>
      </c>
      <c r="DI26" s="3">
        <f t="shared" si="18"/>
        <v>0</v>
      </c>
      <c r="DJ26" s="3">
        <f t="shared" si="18"/>
        <v>0</v>
      </c>
      <c r="DK26" s="3">
        <f t="shared" si="18"/>
        <v>0</v>
      </c>
      <c r="DL26" s="3">
        <f t="shared" si="18"/>
        <v>0</v>
      </c>
      <c r="DM26" s="3">
        <f t="shared" si="18"/>
        <v>0</v>
      </c>
      <c r="DN26" s="3">
        <f t="shared" si="18"/>
        <v>0</v>
      </c>
      <c r="DO26" s="3">
        <f t="shared" si="18"/>
        <v>0</v>
      </c>
      <c r="DP26" s="3">
        <f t="shared" si="18"/>
        <v>0</v>
      </c>
      <c r="DQ26" s="3">
        <f t="shared" si="18"/>
        <v>0</v>
      </c>
      <c r="DR26" s="3">
        <f t="shared" si="18"/>
        <v>0</v>
      </c>
      <c r="DS26" s="3">
        <f t="shared" si="18"/>
        <v>0</v>
      </c>
      <c r="DT26" s="3">
        <f t="shared" si="18"/>
        <v>0</v>
      </c>
      <c r="DU26" s="3">
        <f t="shared" si="18"/>
        <v>0</v>
      </c>
      <c r="DV26" s="3">
        <f t="shared" si="18"/>
        <v>0</v>
      </c>
      <c r="DW26" s="3">
        <f t="shared" si="18"/>
        <v>0</v>
      </c>
      <c r="DX26" s="3">
        <f t="shared" si="18"/>
        <v>0</v>
      </c>
      <c r="DY26" s="3">
        <f t="shared" si="18"/>
        <v>0</v>
      </c>
      <c r="DZ26" s="3">
        <f t="shared" si="18"/>
        <v>0</v>
      </c>
      <c r="EA26" s="3">
        <f t="shared" si="18"/>
        <v>0</v>
      </c>
      <c r="EB26" s="3">
        <f t="shared" si="18"/>
        <v>0</v>
      </c>
      <c r="EC26" s="3">
        <f t="shared" si="18"/>
        <v>0</v>
      </c>
      <c r="ED26" s="3">
        <f t="shared" si="18"/>
        <v>0</v>
      </c>
      <c r="EE26" s="3">
        <f t="shared" si="18"/>
        <v>0</v>
      </c>
      <c r="EF26" s="3">
        <f t="shared" si="18"/>
        <v>0</v>
      </c>
      <c r="EG26" s="3">
        <f t="shared" si="18"/>
        <v>0</v>
      </c>
      <c r="EH26" s="3">
        <f t="shared" si="18"/>
        <v>0</v>
      </c>
      <c r="EI26" s="3">
        <f t="shared" si="18"/>
        <v>0</v>
      </c>
      <c r="EJ26" s="3">
        <f t="shared" si="18"/>
        <v>0</v>
      </c>
      <c r="EK26" s="3">
        <f t="shared" si="18"/>
        <v>0</v>
      </c>
      <c r="EL26" s="3">
        <f t="shared" si="18"/>
        <v>0</v>
      </c>
      <c r="EM26" s="3">
        <f t="shared" ref="EM26:FR26" si="19">EM301</f>
        <v>0</v>
      </c>
      <c r="EN26" s="3">
        <f t="shared" si="19"/>
        <v>0</v>
      </c>
      <c r="EO26" s="3">
        <f t="shared" si="19"/>
        <v>0</v>
      </c>
      <c r="EP26" s="3">
        <f t="shared" si="19"/>
        <v>0</v>
      </c>
      <c r="EQ26" s="3">
        <f t="shared" si="19"/>
        <v>0</v>
      </c>
      <c r="ER26" s="3">
        <f t="shared" si="19"/>
        <v>0</v>
      </c>
      <c r="ES26" s="3">
        <f t="shared" si="19"/>
        <v>0</v>
      </c>
      <c r="ET26" s="3">
        <f t="shared" si="19"/>
        <v>0</v>
      </c>
      <c r="EU26" s="3">
        <f t="shared" si="19"/>
        <v>0</v>
      </c>
      <c r="EV26" s="3">
        <f t="shared" si="19"/>
        <v>0</v>
      </c>
      <c r="EW26" s="3">
        <f t="shared" si="19"/>
        <v>0</v>
      </c>
      <c r="EX26" s="3">
        <f t="shared" si="19"/>
        <v>0</v>
      </c>
      <c r="EY26" s="3">
        <f t="shared" si="19"/>
        <v>0</v>
      </c>
      <c r="EZ26" s="3">
        <f t="shared" si="19"/>
        <v>0</v>
      </c>
      <c r="FA26" s="3">
        <f t="shared" si="19"/>
        <v>0</v>
      </c>
      <c r="FB26" s="3">
        <f t="shared" si="19"/>
        <v>0</v>
      </c>
      <c r="FC26" s="3">
        <f t="shared" si="19"/>
        <v>0</v>
      </c>
      <c r="FD26" s="3">
        <f t="shared" si="19"/>
        <v>0</v>
      </c>
      <c r="FE26" s="3">
        <f t="shared" si="19"/>
        <v>0</v>
      </c>
      <c r="FF26" s="3">
        <f t="shared" si="19"/>
        <v>0</v>
      </c>
      <c r="FG26" s="3">
        <f t="shared" si="19"/>
        <v>0</v>
      </c>
      <c r="FH26" s="3">
        <f t="shared" si="19"/>
        <v>0</v>
      </c>
      <c r="FI26" s="3">
        <f t="shared" si="19"/>
        <v>0</v>
      </c>
      <c r="FJ26" s="3">
        <f t="shared" si="19"/>
        <v>0</v>
      </c>
      <c r="FK26" s="3">
        <f t="shared" si="19"/>
        <v>0</v>
      </c>
      <c r="FL26" s="3">
        <f t="shared" si="19"/>
        <v>0</v>
      </c>
      <c r="FM26" s="3">
        <f t="shared" si="19"/>
        <v>0</v>
      </c>
      <c r="FN26" s="3">
        <f t="shared" si="19"/>
        <v>0</v>
      </c>
      <c r="FO26" s="3">
        <f t="shared" si="19"/>
        <v>0</v>
      </c>
      <c r="FP26" s="3">
        <f t="shared" si="19"/>
        <v>0</v>
      </c>
      <c r="FQ26" s="3">
        <f t="shared" si="19"/>
        <v>0</v>
      </c>
      <c r="FR26" s="3">
        <f t="shared" si="19"/>
        <v>0</v>
      </c>
      <c r="FS26" s="3">
        <f t="shared" ref="FS26:GX26" si="20">FS301</f>
        <v>0</v>
      </c>
      <c r="FT26" s="3">
        <f t="shared" si="20"/>
        <v>0</v>
      </c>
      <c r="FU26" s="3">
        <f t="shared" si="20"/>
        <v>0</v>
      </c>
      <c r="FV26" s="3">
        <f t="shared" si="20"/>
        <v>0</v>
      </c>
      <c r="FW26" s="3">
        <f t="shared" si="20"/>
        <v>0</v>
      </c>
      <c r="FX26" s="3">
        <f t="shared" si="20"/>
        <v>0</v>
      </c>
      <c r="FY26" s="3">
        <f t="shared" si="20"/>
        <v>0</v>
      </c>
      <c r="FZ26" s="3">
        <f t="shared" si="20"/>
        <v>0</v>
      </c>
      <c r="GA26" s="3">
        <f t="shared" si="20"/>
        <v>0</v>
      </c>
      <c r="GB26" s="3">
        <f t="shared" si="20"/>
        <v>0</v>
      </c>
      <c r="GC26" s="3">
        <f t="shared" si="20"/>
        <v>0</v>
      </c>
      <c r="GD26" s="3">
        <f t="shared" si="20"/>
        <v>0</v>
      </c>
      <c r="GE26" s="3">
        <f t="shared" si="20"/>
        <v>0</v>
      </c>
      <c r="GF26" s="3">
        <f t="shared" si="20"/>
        <v>0</v>
      </c>
      <c r="GG26" s="3">
        <f t="shared" si="20"/>
        <v>0</v>
      </c>
      <c r="GH26" s="3">
        <f t="shared" si="20"/>
        <v>0</v>
      </c>
      <c r="GI26" s="3">
        <f t="shared" si="20"/>
        <v>0</v>
      </c>
      <c r="GJ26" s="3">
        <f t="shared" si="20"/>
        <v>0</v>
      </c>
      <c r="GK26" s="3">
        <f t="shared" si="20"/>
        <v>0</v>
      </c>
      <c r="GL26" s="3">
        <f t="shared" si="20"/>
        <v>0</v>
      </c>
      <c r="GM26" s="3">
        <f t="shared" si="20"/>
        <v>0</v>
      </c>
      <c r="GN26" s="3">
        <f t="shared" si="20"/>
        <v>0</v>
      </c>
      <c r="GO26" s="3">
        <f t="shared" si="20"/>
        <v>0</v>
      </c>
      <c r="GP26" s="3">
        <f t="shared" si="20"/>
        <v>0</v>
      </c>
      <c r="GQ26" s="3">
        <f t="shared" si="20"/>
        <v>0</v>
      </c>
      <c r="GR26" s="3">
        <f t="shared" si="20"/>
        <v>0</v>
      </c>
      <c r="GS26" s="3">
        <f t="shared" si="20"/>
        <v>0</v>
      </c>
      <c r="GT26" s="3">
        <f t="shared" si="20"/>
        <v>0</v>
      </c>
      <c r="GU26" s="3">
        <f t="shared" si="20"/>
        <v>0</v>
      </c>
      <c r="GV26" s="3">
        <f t="shared" si="20"/>
        <v>0</v>
      </c>
      <c r="GW26" s="3">
        <f t="shared" si="20"/>
        <v>0</v>
      </c>
      <c r="GX26" s="3">
        <f t="shared" si="20"/>
        <v>0</v>
      </c>
    </row>
    <row r="28" spans="1:245" x14ac:dyDescent="0.2">
      <c r="A28" s="1">
        <v>5</v>
      </c>
      <c r="B28" s="1">
        <v>1</v>
      </c>
      <c r="C28" s="1"/>
      <c r="D28" s="1">
        <f>ROW(A39)</f>
        <v>39</v>
      </c>
      <c r="E28" s="1"/>
      <c r="F28" s="1" t="s">
        <v>14</v>
      </c>
      <c r="G28" s="1" t="s">
        <v>15</v>
      </c>
      <c r="H28" s="1" t="s">
        <v>3</v>
      </c>
      <c r="I28" s="1">
        <v>0</v>
      </c>
      <c r="J28" s="1"/>
      <c r="K28" s="1">
        <v>-1</v>
      </c>
      <c r="L28" s="1"/>
      <c r="M28" s="1" t="s">
        <v>3</v>
      </c>
      <c r="N28" s="1"/>
      <c r="O28" s="1"/>
      <c r="P28" s="1"/>
      <c r="Q28" s="1"/>
      <c r="R28" s="1"/>
      <c r="S28" s="1">
        <v>0</v>
      </c>
      <c r="T28" s="1"/>
      <c r="U28" s="1" t="s">
        <v>3</v>
      </c>
      <c r="V28" s="1">
        <v>0</v>
      </c>
      <c r="W28" s="1"/>
      <c r="X28" s="1"/>
      <c r="Y28" s="1"/>
      <c r="Z28" s="1"/>
      <c r="AA28" s="1"/>
      <c r="AB28" s="1" t="s">
        <v>3</v>
      </c>
      <c r="AC28" s="1" t="s">
        <v>3</v>
      </c>
      <c r="AD28" s="1" t="s">
        <v>3</v>
      </c>
      <c r="AE28" s="1" t="s">
        <v>3</v>
      </c>
      <c r="AF28" s="1" t="s">
        <v>3</v>
      </c>
      <c r="AG28" s="1" t="s">
        <v>3</v>
      </c>
      <c r="AH28" s="1"/>
      <c r="AI28" s="1"/>
      <c r="AJ28" s="1"/>
      <c r="AK28" s="1"/>
      <c r="AL28" s="1"/>
      <c r="AM28" s="1"/>
      <c r="AN28" s="1"/>
      <c r="AO28" s="1"/>
      <c r="AP28" s="1" t="s">
        <v>3</v>
      </c>
      <c r="AQ28" s="1" t="s">
        <v>3</v>
      </c>
      <c r="AR28" s="1" t="s">
        <v>3</v>
      </c>
      <c r="AS28" s="1"/>
      <c r="AT28" s="1"/>
      <c r="AU28" s="1"/>
      <c r="AV28" s="1"/>
      <c r="AW28" s="1"/>
      <c r="AX28" s="1"/>
      <c r="AY28" s="1"/>
      <c r="AZ28" s="1" t="s">
        <v>3</v>
      </c>
      <c r="BA28" s="1"/>
      <c r="BB28" s="1" t="s">
        <v>3</v>
      </c>
      <c r="BC28" s="1" t="s">
        <v>3</v>
      </c>
      <c r="BD28" s="1" t="s">
        <v>3</v>
      </c>
      <c r="BE28" s="1" t="s">
        <v>3</v>
      </c>
      <c r="BF28" s="1" t="s">
        <v>3</v>
      </c>
      <c r="BG28" s="1" t="s">
        <v>3</v>
      </c>
      <c r="BH28" s="1" t="s">
        <v>3</v>
      </c>
      <c r="BI28" s="1" t="s">
        <v>3</v>
      </c>
      <c r="BJ28" s="1" t="s">
        <v>3</v>
      </c>
      <c r="BK28" s="1" t="s">
        <v>3</v>
      </c>
      <c r="BL28" s="1" t="s">
        <v>3</v>
      </c>
      <c r="BM28" s="1" t="s">
        <v>3</v>
      </c>
      <c r="BN28" s="1" t="s">
        <v>3</v>
      </c>
      <c r="BO28" s="1" t="s">
        <v>3</v>
      </c>
      <c r="BP28" s="1" t="s">
        <v>3</v>
      </c>
      <c r="BQ28" s="1"/>
      <c r="BR28" s="1"/>
      <c r="BS28" s="1"/>
      <c r="BT28" s="1"/>
      <c r="BU28" s="1"/>
      <c r="BV28" s="1"/>
      <c r="BW28" s="1"/>
      <c r="BX28" s="1">
        <v>0</v>
      </c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>
        <v>0</v>
      </c>
    </row>
    <row r="30" spans="1:245" x14ac:dyDescent="0.2">
      <c r="A30" s="2">
        <v>52</v>
      </c>
      <c r="B30" s="2">
        <f t="shared" ref="B30:G30" si="21">B39</f>
        <v>1</v>
      </c>
      <c r="C30" s="2">
        <f t="shared" si="21"/>
        <v>5</v>
      </c>
      <c r="D30" s="2">
        <f t="shared" si="21"/>
        <v>28</v>
      </c>
      <c r="E30" s="2">
        <f t="shared" si="21"/>
        <v>0</v>
      </c>
      <c r="F30" s="2" t="str">
        <f t="shared" si="21"/>
        <v>Новый подраздел</v>
      </c>
      <c r="G30" s="2" t="str">
        <f t="shared" si="21"/>
        <v>1.1 Водоснабжение В1,ТЗ</v>
      </c>
      <c r="H30" s="2"/>
      <c r="I30" s="2"/>
      <c r="J30" s="2"/>
      <c r="K30" s="2"/>
      <c r="L30" s="2"/>
      <c r="M30" s="2"/>
      <c r="N30" s="2"/>
      <c r="O30" s="2">
        <f t="shared" ref="O30:AT30" si="22">O39</f>
        <v>6470.66</v>
      </c>
      <c r="P30" s="2">
        <f t="shared" si="22"/>
        <v>1.26</v>
      </c>
      <c r="Q30" s="2">
        <f t="shared" si="22"/>
        <v>2822.32</v>
      </c>
      <c r="R30" s="2">
        <f t="shared" si="22"/>
        <v>1789.54</v>
      </c>
      <c r="S30" s="2">
        <f t="shared" si="22"/>
        <v>3647.08</v>
      </c>
      <c r="T30" s="2">
        <f t="shared" si="22"/>
        <v>0</v>
      </c>
      <c r="U30" s="2">
        <f t="shared" si="22"/>
        <v>5.3769999999999998</v>
      </c>
      <c r="V30" s="2">
        <f t="shared" si="22"/>
        <v>0</v>
      </c>
      <c r="W30" s="2">
        <f t="shared" si="22"/>
        <v>0</v>
      </c>
      <c r="X30" s="2">
        <f t="shared" si="22"/>
        <v>2552.9499999999998</v>
      </c>
      <c r="Y30" s="2">
        <f t="shared" si="22"/>
        <v>364.71</v>
      </c>
      <c r="Z30" s="2">
        <f t="shared" si="22"/>
        <v>0</v>
      </c>
      <c r="AA30" s="2">
        <f t="shared" si="22"/>
        <v>0</v>
      </c>
      <c r="AB30" s="2">
        <f t="shared" si="22"/>
        <v>6470.66</v>
      </c>
      <c r="AC30" s="2">
        <f t="shared" si="22"/>
        <v>1.26</v>
      </c>
      <c r="AD30" s="2">
        <f t="shared" si="22"/>
        <v>2822.32</v>
      </c>
      <c r="AE30" s="2">
        <f t="shared" si="22"/>
        <v>1789.54</v>
      </c>
      <c r="AF30" s="2">
        <f t="shared" si="22"/>
        <v>3647.08</v>
      </c>
      <c r="AG30" s="2">
        <f t="shared" si="22"/>
        <v>0</v>
      </c>
      <c r="AH30" s="2">
        <f t="shared" si="22"/>
        <v>5.3769999999999998</v>
      </c>
      <c r="AI30" s="2">
        <f t="shared" si="22"/>
        <v>0</v>
      </c>
      <c r="AJ30" s="2">
        <f t="shared" si="22"/>
        <v>0</v>
      </c>
      <c r="AK30" s="2">
        <f t="shared" si="22"/>
        <v>2552.9499999999998</v>
      </c>
      <c r="AL30" s="2">
        <f t="shared" si="22"/>
        <v>364.71</v>
      </c>
      <c r="AM30" s="2">
        <f t="shared" si="22"/>
        <v>0</v>
      </c>
      <c r="AN30" s="2">
        <f t="shared" si="22"/>
        <v>0</v>
      </c>
      <c r="AO30" s="2">
        <f t="shared" si="22"/>
        <v>0</v>
      </c>
      <c r="AP30" s="2">
        <f t="shared" si="22"/>
        <v>0</v>
      </c>
      <c r="AQ30" s="2">
        <f t="shared" si="22"/>
        <v>0</v>
      </c>
      <c r="AR30" s="2">
        <f t="shared" si="22"/>
        <v>11321.02</v>
      </c>
      <c r="AS30" s="2">
        <f t="shared" si="22"/>
        <v>0</v>
      </c>
      <c r="AT30" s="2">
        <f t="shared" si="22"/>
        <v>0</v>
      </c>
      <c r="AU30" s="2">
        <f t="shared" ref="AU30:BZ30" si="23">AU39</f>
        <v>11321.02</v>
      </c>
      <c r="AV30" s="2">
        <f t="shared" si="23"/>
        <v>1.26</v>
      </c>
      <c r="AW30" s="2">
        <f t="shared" si="23"/>
        <v>1.26</v>
      </c>
      <c r="AX30" s="2">
        <f t="shared" si="23"/>
        <v>0</v>
      </c>
      <c r="AY30" s="2">
        <f t="shared" si="23"/>
        <v>1.26</v>
      </c>
      <c r="AZ30" s="2">
        <f t="shared" si="23"/>
        <v>0</v>
      </c>
      <c r="BA30" s="2">
        <f t="shared" si="23"/>
        <v>0</v>
      </c>
      <c r="BB30" s="2">
        <f t="shared" si="23"/>
        <v>0</v>
      </c>
      <c r="BC30" s="2">
        <f t="shared" si="23"/>
        <v>0</v>
      </c>
      <c r="BD30" s="2">
        <f t="shared" si="23"/>
        <v>0</v>
      </c>
      <c r="BE30" s="2">
        <f t="shared" si="23"/>
        <v>0</v>
      </c>
      <c r="BF30" s="2">
        <f t="shared" si="23"/>
        <v>0</v>
      </c>
      <c r="BG30" s="2">
        <f t="shared" si="23"/>
        <v>0</v>
      </c>
      <c r="BH30" s="2">
        <f t="shared" si="23"/>
        <v>0</v>
      </c>
      <c r="BI30" s="2">
        <f t="shared" si="23"/>
        <v>0</v>
      </c>
      <c r="BJ30" s="2">
        <f t="shared" si="23"/>
        <v>0</v>
      </c>
      <c r="BK30" s="2">
        <f t="shared" si="23"/>
        <v>0</v>
      </c>
      <c r="BL30" s="2">
        <f t="shared" si="23"/>
        <v>0</v>
      </c>
      <c r="BM30" s="2">
        <f t="shared" si="23"/>
        <v>0</v>
      </c>
      <c r="BN30" s="2">
        <f t="shared" si="23"/>
        <v>0</v>
      </c>
      <c r="BO30" s="2">
        <f t="shared" si="23"/>
        <v>0</v>
      </c>
      <c r="BP30" s="2">
        <f t="shared" si="23"/>
        <v>0</v>
      </c>
      <c r="BQ30" s="2">
        <f t="shared" si="23"/>
        <v>0</v>
      </c>
      <c r="BR30" s="2">
        <f t="shared" si="23"/>
        <v>0</v>
      </c>
      <c r="BS30" s="2">
        <f t="shared" si="23"/>
        <v>0</v>
      </c>
      <c r="BT30" s="2">
        <f t="shared" si="23"/>
        <v>0</v>
      </c>
      <c r="BU30" s="2">
        <f t="shared" si="23"/>
        <v>0</v>
      </c>
      <c r="BV30" s="2">
        <f t="shared" si="23"/>
        <v>0</v>
      </c>
      <c r="BW30" s="2">
        <f t="shared" si="23"/>
        <v>0</v>
      </c>
      <c r="BX30" s="2">
        <f t="shared" si="23"/>
        <v>0</v>
      </c>
      <c r="BY30" s="2">
        <f t="shared" si="23"/>
        <v>0</v>
      </c>
      <c r="BZ30" s="2">
        <f t="shared" si="23"/>
        <v>0</v>
      </c>
      <c r="CA30" s="2">
        <f t="shared" ref="CA30:DF30" si="24">CA39</f>
        <v>11321.02</v>
      </c>
      <c r="CB30" s="2">
        <f t="shared" si="24"/>
        <v>0</v>
      </c>
      <c r="CC30" s="2">
        <f t="shared" si="24"/>
        <v>0</v>
      </c>
      <c r="CD30" s="2">
        <f t="shared" si="24"/>
        <v>11321.02</v>
      </c>
      <c r="CE30" s="2">
        <f t="shared" si="24"/>
        <v>1.26</v>
      </c>
      <c r="CF30" s="2">
        <f t="shared" si="24"/>
        <v>1.26</v>
      </c>
      <c r="CG30" s="2">
        <f t="shared" si="24"/>
        <v>0</v>
      </c>
      <c r="CH30" s="2">
        <f t="shared" si="24"/>
        <v>1.26</v>
      </c>
      <c r="CI30" s="2">
        <f t="shared" si="24"/>
        <v>0</v>
      </c>
      <c r="CJ30" s="2">
        <f t="shared" si="24"/>
        <v>0</v>
      </c>
      <c r="CK30" s="2">
        <f t="shared" si="24"/>
        <v>0</v>
      </c>
      <c r="CL30" s="2">
        <f t="shared" si="24"/>
        <v>0</v>
      </c>
      <c r="CM30" s="2">
        <f t="shared" si="24"/>
        <v>0</v>
      </c>
      <c r="CN30" s="2">
        <f t="shared" si="24"/>
        <v>0</v>
      </c>
      <c r="CO30" s="2">
        <f t="shared" si="24"/>
        <v>0</v>
      </c>
      <c r="CP30" s="2">
        <f t="shared" si="24"/>
        <v>0</v>
      </c>
      <c r="CQ30" s="2">
        <f t="shared" si="24"/>
        <v>0</v>
      </c>
      <c r="CR30" s="2">
        <f t="shared" si="24"/>
        <v>0</v>
      </c>
      <c r="CS30" s="2">
        <f t="shared" si="24"/>
        <v>0</v>
      </c>
      <c r="CT30" s="2">
        <f t="shared" si="24"/>
        <v>0</v>
      </c>
      <c r="CU30" s="2">
        <f t="shared" si="24"/>
        <v>0</v>
      </c>
      <c r="CV30" s="2">
        <f t="shared" si="24"/>
        <v>0</v>
      </c>
      <c r="CW30" s="2">
        <f t="shared" si="24"/>
        <v>0</v>
      </c>
      <c r="CX30" s="2">
        <f t="shared" si="24"/>
        <v>0</v>
      </c>
      <c r="CY30" s="2">
        <f t="shared" si="24"/>
        <v>0</v>
      </c>
      <c r="CZ30" s="2">
        <f t="shared" si="24"/>
        <v>0</v>
      </c>
      <c r="DA30" s="2">
        <f t="shared" si="24"/>
        <v>0</v>
      </c>
      <c r="DB30" s="2">
        <f t="shared" si="24"/>
        <v>0</v>
      </c>
      <c r="DC30" s="2">
        <f t="shared" si="24"/>
        <v>0</v>
      </c>
      <c r="DD30" s="2">
        <f t="shared" si="24"/>
        <v>0</v>
      </c>
      <c r="DE30" s="2">
        <f t="shared" si="24"/>
        <v>0</v>
      </c>
      <c r="DF30" s="2">
        <f t="shared" si="24"/>
        <v>0</v>
      </c>
      <c r="DG30" s="3">
        <f t="shared" ref="DG30:EL30" si="25">DG39</f>
        <v>0</v>
      </c>
      <c r="DH30" s="3">
        <f t="shared" si="25"/>
        <v>0</v>
      </c>
      <c r="DI30" s="3">
        <f t="shared" si="25"/>
        <v>0</v>
      </c>
      <c r="DJ30" s="3">
        <f t="shared" si="25"/>
        <v>0</v>
      </c>
      <c r="DK30" s="3">
        <f t="shared" si="25"/>
        <v>0</v>
      </c>
      <c r="DL30" s="3">
        <f t="shared" si="25"/>
        <v>0</v>
      </c>
      <c r="DM30" s="3">
        <f t="shared" si="25"/>
        <v>0</v>
      </c>
      <c r="DN30" s="3">
        <f t="shared" si="25"/>
        <v>0</v>
      </c>
      <c r="DO30" s="3">
        <f t="shared" si="25"/>
        <v>0</v>
      </c>
      <c r="DP30" s="3">
        <f t="shared" si="25"/>
        <v>0</v>
      </c>
      <c r="DQ30" s="3">
        <f t="shared" si="25"/>
        <v>0</v>
      </c>
      <c r="DR30" s="3">
        <f t="shared" si="25"/>
        <v>0</v>
      </c>
      <c r="DS30" s="3">
        <f t="shared" si="25"/>
        <v>0</v>
      </c>
      <c r="DT30" s="3">
        <f t="shared" si="25"/>
        <v>0</v>
      </c>
      <c r="DU30" s="3">
        <f t="shared" si="25"/>
        <v>0</v>
      </c>
      <c r="DV30" s="3">
        <f t="shared" si="25"/>
        <v>0</v>
      </c>
      <c r="DW30" s="3">
        <f t="shared" si="25"/>
        <v>0</v>
      </c>
      <c r="DX30" s="3">
        <f t="shared" si="25"/>
        <v>0</v>
      </c>
      <c r="DY30" s="3">
        <f t="shared" si="25"/>
        <v>0</v>
      </c>
      <c r="DZ30" s="3">
        <f t="shared" si="25"/>
        <v>0</v>
      </c>
      <c r="EA30" s="3">
        <f t="shared" si="25"/>
        <v>0</v>
      </c>
      <c r="EB30" s="3">
        <f t="shared" si="25"/>
        <v>0</v>
      </c>
      <c r="EC30" s="3">
        <f t="shared" si="25"/>
        <v>0</v>
      </c>
      <c r="ED30" s="3">
        <f t="shared" si="25"/>
        <v>0</v>
      </c>
      <c r="EE30" s="3">
        <f t="shared" si="25"/>
        <v>0</v>
      </c>
      <c r="EF30" s="3">
        <f t="shared" si="25"/>
        <v>0</v>
      </c>
      <c r="EG30" s="3">
        <f t="shared" si="25"/>
        <v>0</v>
      </c>
      <c r="EH30" s="3">
        <f t="shared" si="25"/>
        <v>0</v>
      </c>
      <c r="EI30" s="3">
        <f t="shared" si="25"/>
        <v>0</v>
      </c>
      <c r="EJ30" s="3">
        <f t="shared" si="25"/>
        <v>0</v>
      </c>
      <c r="EK30" s="3">
        <f t="shared" si="25"/>
        <v>0</v>
      </c>
      <c r="EL30" s="3">
        <f t="shared" si="25"/>
        <v>0</v>
      </c>
      <c r="EM30" s="3">
        <f t="shared" ref="EM30:FR30" si="26">EM39</f>
        <v>0</v>
      </c>
      <c r="EN30" s="3">
        <f t="shared" si="26"/>
        <v>0</v>
      </c>
      <c r="EO30" s="3">
        <f t="shared" si="26"/>
        <v>0</v>
      </c>
      <c r="EP30" s="3">
        <f t="shared" si="26"/>
        <v>0</v>
      </c>
      <c r="EQ30" s="3">
        <f t="shared" si="26"/>
        <v>0</v>
      </c>
      <c r="ER30" s="3">
        <f t="shared" si="26"/>
        <v>0</v>
      </c>
      <c r="ES30" s="3">
        <f t="shared" si="26"/>
        <v>0</v>
      </c>
      <c r="ET30" s="3">
        <f t="shared" si="26"/>
        <v>0</v>
      </c>
      <c r="EU30" s="3">
        <f t="shared" si="26"/>
        <v>0</v>
      </c>
      <c r="EV30" s="3">
        <f t="shared" si="26"/>
        <v>0</v>
      </c>
      <c r="EW30" s="3">
        <f t="shared" si="26"/>
        <v>0</v>
      </c>
      <c r="EX30" s="3">
        <f t="shared" si="26"/>
        <v>0</v>
      </c>
      <c r="EY30" s="3">
        <f t="shared" si="26"/>
        <v>0</v>
      </c>
      <c r="EZ30" s="3">
        <f t="shared" si="26"/>
        <v>0</v>
      </c>
      <c r="FA30" s="3">
        <f t="shared" si="26"/>
        <v>0</v>
      </c>
      <c r="FB30" s="3">
        <f t="shared" si="26"/>
        <v>0</v>
      </c>
      <c r="FC30" s="3">
        <f t="shared" si="26"/>
        <v>0</v>
      </c>
      <c r="FD30" s="3">
        <f t="shared" si="26"/>
        <v>0</v>
      </c>
      <c r="FE30" s="3">
        <f t="shared" si="26"/>
        <v>0</v>
      </c>
      <c r="FF30" s="3">
        <f t="shared" si="26"/>
        <v>0</v>
      </c>
      <c r="FG30" s="3">
        <f t="shared" si="26"/>
        <v>0</v>
      </c>
      <c r="FH30" s="3">
        <f t="shared" si="26"/>
        <v>0</v>
      </c>
      <c r="FI30" s="3">
        <f t="shared" si="26"/>
        <v>0</v>
      </c>
      <c r="FJ30" s="3">
        <f t="shared" si="26"/>
        <v>0</v>
      </c>
      <c r="FK30" s="3">
        <f t="shared" si="26"/>
        <v>0</v>
      </c>
      <c r="FL30" s="3">
        <f t="shared" si="26"/>
        <v>0</v>
      </c>
      <c r="FM30" s="3">
        <f t="shared" si="26"/>
        <v>0</v>
      </c>
      <c r="FN30" s="3">
        <f t="shared" si="26"/>
        <v>0</v>
      </c>
      <c r="FO30" s="3">
        <f t="shared" si="26"/>
        <v>0</v>
      </c>
      <c r="FP30" s="3">
        <f t="shared" si="26"/>
        <v>0</v>
      </c>
      <c r="FQ30" s="3">
        <f t="shared" si="26"/>
        <v>0</v>
      </c>
      <c r="FR30" s="3">
        <f t="shared" si="26"/>
        <v>0</v>
      </c>
      <c r="FS30" s="3">
        <f t="shared" ref="FS30:GX30" si="27">FS39</f>
        <v>0</v>
      </c>
      <c r="FT30" s="3">
        <f t="shared" si="27"/>
        <v>0</v>
      </c>
      <c r="FU30" s="3">
        <f t="shared" si="27"/>
        <v>0</v>
      </c>
      <c r="FV30" s="3">
        <f t="shared" si="27"/>
        <v>0</v>
      </c>
      <c r="FW30" s="3">
        <f t="shared" si="27"/>
        <v>0</v>
      </c>
      <c r="FX30" s="3">
        <f t="shared" si="27"/>
        <v>0</v>
      </c>
      <c r="FY30" s="3">
        <f t="shared" si="27"/>
        <v>0</v>
      </c>
      <c r="FZ30" s="3">
        <f t="shared" si="27"/>
        <v>0</v>
      </c>
      <c r="GA30" s="3">
        <f t="shared" si="27"/>
        <v>0</v>
      </c>
      <c r="GB30" s="3">
        <f t="shared" si="27"/>
        <v>0</v>
      </c>
      <c r="GC30" s="3">
        <f t="shared" si="27"/>
        <v>0</v>
      </c>
      <c r="GD30" s="3">
        <f t="shared" si="27"/>
        <v>0</v>
      </c>
      <c r="GE30" s="3">
        <f t="shared" si="27"/>
        <v>0</v>
      </c>
      <c r="GF30" s="3">
        <f t="shared" si="27"/>
        <v>0</v>
      </c>
      <c r="GG30" s="3">
        <f t="shared" si="27"/>
        <v>0</v>
      </c>
      <c r="GH30" s="3">
        <f t="shared" si="27"/>
        <v>0</v>
      </c>
      <c r="GI30" s="3">
        <f t="shared" si="27"/>
        <v>0</v>
      </c>
      <c r="GJ30" s="3">
        <f t="shared" si="27"/>
        <v>0</v>
      </c>
      <c r="GK30" s="3">
        <f t="shared" si="27"/>
        <v>0</v>
      </c>
      <c r="GL30" s="3">
        <f t="shared" si="27"/>
        <v>0</v>
      </c>
      <c r="GM30" s="3">
        <f t="shared" si="27"/>
        <v>0</v>
      </c>
      <c r="GN30" s="3">
        <f t="shared" si="27"/>
        <v>0</v>
      </c>
      <c r="GO30" s="3">
        <f t="shared" si="27"/>
        <v>0</v>
      </c>
      <c r="GP30" s="3">
        <f t="shared" si="27"/>
        <v>0</v>
      </c>
      <c r="GQ30" s="3">
        <f t="shared" si="27"/>
        <v>0</v>
      </c>
      <c r="GR30" s="3">
        <f t="shared" si="27"/>
        <v>0</v>
      </c>
      <c r="GS30" s="3">
        <f t="shared" si="27"/>
        <v>0</v>
      </c>
      <c r="GT30" s="3">
        <f t="shared" si="27"/>
        <v>0</v>
      </c>
      <c r="GU30" s="3">
        <f t="shared" si="27"/>
        <v>0</v>
      </c>
      <c r="GV30" s="3">
        <f t="shared" si="27"/>
        <v>0</v>
      </c>
      <c r="GW30" s="3">
        <f t="shared" si="27"/>
        <v>0</v>
      </c>
      <c r="GX30" s="3">
        <f t="shared" si="27"/>
        <v>0</v>
      </c>
    </row>
    <row r="32" spans="1:245" x14ac:dyDescent="0.2">
      <c r="A32">
        <v>17</v>
      </c>
      <c r="B32">
        <v>1</v>
      </c>
      <c r="D32">
        <f>ROW(EtalonRes!A1)</f>
        <v>1</v>
      </c>
      <c r="E32" t="s">
        <v>3</v>
      </c>
      <c r="F32" t="s">
        <v>16</v>
      </c>
      <c r="G32" t="s">
        <v>17</v>
      </c>
      <c r="H32" t="s">
        <v>18</v>
      </c>
      <c r="I32">
        <v>1</v>
      </c>
      <c r="J32">
        <v>0</v>
      </c>
      <c r="K32">
        <v>1</v>
      </c>
      <c r="O32">
        <f t="shared" ref="O32:O37" si="28">ROUND(CP32,2)</f>
        <v>6076.08</v>
      </c>
      <c r="P32">
        <f t="shared" ref="P32:P37" si="29">ROUND(CQ32*I32,2)</f>
        <v>0</v>
      </c>
      <c r="Q32">
        <f t="shared" ref="Q32:Q37" si="30">ROUND(CR32*I32,2)</f>
        <v>0</v>
      </c>
      <c r="R32">
        <f t="shared" ref="R32:R37" si="31">ROUND(CS32*I32,2)</f>
        <v>0</v>
      </c>
      <c r="S32">
        <f t="shared" ref="S32:S37" si="32">ROUND(CT32*I32,2)</f>
        <v>6076.08</v>
      </c>
      <c r="T32">
        <f t="shared" ref="T32:T37" si="33">ROUND(CU32*I32,2)</f>
        <v>0</v>
      </c>
      <c r="U32">
        <f t="shared" ref="U32:U37" si="34">CV32*I32</f>
        <v>9.84</v>
      </c>
      <c r="V32">
        <f t="shared" ref="V32:V37" si="35">CW32*I32</f>
        <v>0</v>
      </c>
      <c r="W32">
        <f t="shared" ref="W32:W37" si="36">ROUND(CX32*I32,2)</f>
        <v>0</v>
      </c>
      <c r="X32">
        <f t="shared" ref="X32:Y37" si="37">ROUND(CY32,2)</f>
        <v>4253.26</v>
      </c>
      <c r="Y32">
        <f t="shared" si="37"/>
        <v>607.61</v>
      </c>
      <c r="AA32">
        <v>-1</v>
      </c>
      <c r="AB32">
        <f t="shared" ref="AB32:AB37" si="38">ROUND((AC32+AD32+AF32),6)</f>
        <v>6076.08</v>
      </c>
      <c r="AC32">
        <f>ROUND(((ES32*12)),6)</f>
        <v>0</v>
      </c>
      <c r="AD32">
        <f>ROUND(((((ET32*12))-((EU32*12)))+AE32),6)</f>
        <v>0</v>
      </c>
      <c r="AE32">
        <f>ROUND(((EU32*12)),6)</f>
        <v>0</v>
      </c>
      <c r="AF32">
        <f>ROUND(((EV32*12)),6)</f>
        <v>6076.08</v>
      </c>
      <c r="AG32">
        <f t="shared" ref="AG32:AG37" si="39">ROUND((AP32),6)</f>
        <v>0</v>
      </c>
      <c r="AH32">
        <f>((EW32*12))</f>
        <v>9.84</v>
      </c>
      <c r="AI32">
        <f>((EX32*12))</f>
        <v>0</v>
      </c>
      <c r="AJ32">
        <f t="shared" ref="AJ32:AJ37" si="40">(AS32)</f>
        <v>0</v>
      </c>
      <c r="AK32">
        <v>506.34</v>
      </c>
      <c r="AL32">
        <v>0</v>
      </c>
      <c r="AM32">
        <v>0</v>
      </c>
      <c r="AN32">
        <v>0</v>
      </c>
      <c r="AO32">
        <v>506.34</v>
      </c>
      <c r="AP32">
        <v>0</v>
      </c>
      <c r="AQ32">
        <v>0.82</v>
      </c>
      <c r="AR32">
        <v>0</v>
      </c>
      <c r="AS32">
        <v>0</v>
      </c>
      <c r="AT32">
        <v>70</v>
      </c>
      <c r="AU32">
        <v>10</v>
      </c>
      <c r="AV32">
        <v>1</v>
      </c>
      <c r="AW32">
        <v>1</v>
      </c>
      <c r="AZ32">
        <v>1</v>
      </c>
      <c r="BA32">
        <v>1</v>
      </c>
      <c r="BB32">
        <v>1</v>
      </c>
      <c r="BC32">
        <v>1</v>
      </c>
      <c r="BD32" t="s">
        <v>3</v>
      </c>
      <c r="BE32" t="s">
        <v>3</v>
      </c>
      <c r="BF32" t="s">
        <v>3</v>
      </c>
      <c r="BG32" t="s">
        <v>3</v>
      </c>
      <c r="BH32">
        <v>0</v>
      </c>
      <c r="BI32">
        <v>4</v>
      </c>
      <c r="BJ32" t="s">
        <v>19</v>
      </c>
      <c r="BM32">
        <v>0</v>
      </c>
      <c r="BN32">
        <v>0</v>
      </c>
      <c r="BO32" t="s">
        <v>3</v>
      </c>
      <c r="BP32">
        <v>0</v>
      </c>
      <c r="BQ32">
        <v>1</v>
      </c>
      <c r="BR32">
        <v>0</v>
      </c>
      <c r="BS32">
        <v>1</v>
      </c>
      <c r="BT32">
        <v>1</v>
      </c>
      <c r="BU32">
        <v>1</v>
      </c>
      <c r="BV32">
        <v>1</v>
      </c>
      <c r="BW32">
        <v>1</v>
      </c>
      <c r="BX32">
        <v>1</v>
      </c>
      <c r="BY32" t="s">
        <v>3</v>
      </c>
      <c r="BZ32">
        <v>70</v>
      </c>
      <c r="CA32">
        <v>10</v>
      </c>
      <c r="CB32" t="s">
        <v>3</v>
      </c>
      <c r="CE32">
        <v>0</v>
      </c>
      <c r="CF32">
        <v>0</v>
      </c>
      <c r="CG32">
        <v>0</v>
      </c>
      <c r="CM32">
        <v>0</v>
      </c>
      <c r="CN32" t="s">
        <v>3</v>
      </c>
      <c r="CO32">
        <v>0</v>
      </c>
      <c r="CP32">
        <f t="shared" ref="CP32:CP37" si="41">(P32+Q32+S32)</f>
        <v>6076.08</v>
      </c>
      <c r="CQ32">
        <f t="shared" ref="CQ32:CQ37" si="42">(AC32*BC32*AW32)</f>
        <v>0</v>
      </c>
      <c r="CR32">
        <f>(((((ET32*12))*BB32-((EU32*12))*BS32)+AE32*BS32)*AV32)</f>
        <v>0</v>
      </c>
      <c r="CS32">
        <f t="shared" ref="CS32:CS37" si="43">(AE32*BS32*AV32)</f>
        <v>0</v>
      </c>
      <c r="CT32">
        <f t="shared" ref="CT32:CT37" si="44">(AF32*BA32*AV32)</f>
        <v>6076.08</v>
      </c>
      <c r="CU32">
        <f t="shared" ref="CU32:CU37" si="45">AG32</f>
        <v>0</v>
      </c>
      <c r="CV32">
        <f t="shared" ref="CV32:CV37" si="46">(AH32*AV32)</f>
        <v>9.84</v>
      </c>
      <c r="CW32">
        <f t="shared" ref="CW32:CX37" si="47">AI32</f>
        <v>0</v>
      </c>
      <c r="CX32">
        <f t="shared" si="47"/>
        <v>0</v>
      </c>
      <c r="CY32">
        <f t="shared" ref="CY32:CY37" si="48">((S32*BZ32)/100)</f>
        <v>4253.2559999999994</v>
      </c>
      <c r="CZ32">
        <f t="shared" ref="CZ32:CZ37" si="49">((S32*CA32)/100)</f>
        <v>607.60800000000006</v>
      </c>
      <c r="DC32" t="s">
        <v>3</v>
      </c>
      <c r="DD32" t="s">
        <v>20</v>
      </c>
      <c r="DE32" t="s">
        <v>20</v>
      </c>
      <c r="DF32" t="s">
        <v>20</v>
      </c>
      <c r="DG32" t="s">
        <v>20</v>
      </c>
      <c r="DH32" t="s">
        <v>3</v>
      </c>
      <c r="DI32" t="s">
        <v>20</v>
      </c>
      <c r="DJ32" t="s">
        <v>20</v>
      </c>
      <c r="DK32" t="s">
        <v>3</v>
      </c>
      <c r="DL32" t="s">
        <v>3</v>
      </c>
      <c r="DM32" t="s">
        <v>3</v>
      </c>
      <c r="DN32">
        <v>0</v>
      </c>
      <c r="DO32">
        <v>0</v>
      </c>
      <c r="DP32">
        <v>1</v>
      </c>
      <c r="DQ32">
        <v>1</v>
      </c>
      <c r="DU32">
        <v>16987630</v>
      </c>
      <c r="DV32" t="s">
        <v>18</v>
      </c>
      <c r="DW32" t="s">
        <v>18</v>
      </c>
      <c r="DX32">
        <v>1</v>
      </c>
      <c r="DZ32" t="s">
        <v>3</v>
      </c>
      <c r="EA32" t="s">
        <v>3</v>
      </c>
      <c r="EB32" t="s">
        <v>3</v>
      </c>
      <c r="EC32" t="s">
        <v>3</v>
      </c>
      <c r="EE32">
        <v>1441815344</v>
      </c>
      <c r="EF32">
        <v>1</v>
      </c>
      <c r="EG32" t="s">
        <v>21</v>
      </c>
      <c r="EH32">
        <v>0</v>
      </c>
      <c r="EI32" t="s">
        <v>3</v>
      </c>
      <c r="EJ32">
        <v>4</v>
      </c>
      <c r="EK32">
        <v>0</v>
      </c>
      <c r="EL32" t="s">
        <v>22</v>
      </c>
      <c r="EM32" t="s">
        <v>23</v>
      </c>
      <c r="EO32" t="s">
        <v>3</v>
      </c>
      <c r="EQ32">
        <v>1024</v>
      </c>
      <c r="ER32">
        <v>506.34</v>
      </c>
      <c r="ES32">
        <v>0</v>
      </c>
      <c r="ET32">
        <v>0</v>
      </c>
      <c r="EU32">
        <v>0</v>
      </c>
      <c r="EV32">
        <v>506.34</v>
      </c>
      <c r="EW32">
        <v>0.82</v>
      </c>
      <c r="EX32">
        <v>0</v>
      </c>
      <c r="EY32">
        <v>0</v>
      </c>
      <c r="FQ32">
        <v>0</v>
      </c>
      <c r="FR32">
        <f t="shared" ref="FR32:FR37" si="50">ROUND(IF(BI32=3,GM32,0),2)</f>
        <v>0</v>
      </c>
      <c r="FS32">
        <v>0</v>
      </c>
      <c r="FX32">
        <v>70</v>
      </c>
      <c r="FY32">
        <v>10</v>
      </c>
      <c r="GA32" t="s">
        <v>3</v>
      </c>
      <c r="GD32">
        <v>0</v>
      </c>
      <c r="GF32">
        <v>1354931498</v>
      </c>
      <c r="GG32">
        <v>2</v>
      </c>
      <c r="GH32">
        <v>1</v>
      </c>
      <c r="GI32">
        <v>-2</v>
      </c>
      <c r="GJ32">
        <v>0</v>
      </c>
      <c r="GK32">
        <f>ROUND(R32*(R12)/100,2)</f>
        <v>0</v>
      </c>
      <c r="GL32">
        <f t="shared" ref="GL32:GL37" si="51">ROUND(IF(AND(BH32=3,BI32=3,FS32&lt;&gt;0),P32,0),2)</f>
        <v>0</v>
      </c>
      <c r="GM32">
        <f t="shared" ref="GM32:GM37" si="52">ROUND(O32+X32+Y32+GK32,2)+GX32</f>
        <v>10936.95</v>
      </c>
      <c r="GN32">
        <f t="shared" ref="GN32:GN37" si="53">IF(OR(BI32=0,BI32=1),GM32-GX32,0)</f>
        <v>0</v>
      </c>
      <c r="GO32">
        <f t="shared" ref="GO32:GO37" si="54">IF(BI32=2,GM32-GX32,0)</f>
        <v>0</v>
      </c>
      <c r="GP32">
        <f t="shared" ref="GP32:GP37" si="55">IF(BI32=4,GM32-GX32,0)</f>
        <v>10936.95</v>
      </c>
      <c r="GR32">
        <v>0</v>
      </c>
      <c r="GS32">
        <v>3</v>
      </c>
      <c r="GT32">
        <v>0</v>
      </c>
      <c r="GU32" t="s">
        <v>3</v>
      </c>
      <c r="GV32">
        <f t="shared" ref="GV32:GV37" si="56">ROUND((GT32),6)</f>
        <v>0</v>
      </c>
      <c r="GW32">
        <v>1</v>
      </c>
      <c r="GX32">
        <f t="shared" ref="GX32:GX37" si="57">ROUND(HC32*I32,2)</f>
        <v>0</v>
      </c>
      <c r="HA32">
        <v>0</v>
      </c>
      <c r="HB32">
        <v>0</v>
      </c>
      <c r="HC32">
        <f t="shared" ref="HC32:HC37" si="58">GV32*GW32</f>
        <v>0</v>
      </c>
      <c r="HE32" t="s">
        <v>3</v>
      </c>
      <c r="HF32" t="s">
        <v>3</v>
      </c>
      <c r="HM32" t="s">
        <v>3</v>
      </c>
      <c r="HN32" t="s">
        <v>3</v>
      </c>
      <c r="HO32" t="s">
        <v>3</v>
      </c>
      <c r="HP32" t="s">
        <v>3</v>
      </c>
      <c r="HQ32" t="s">
        <v>3</v>
      </c>
      <c r="IK32">
        <v>0</v>
      </c>
    </row>
    <row r="33" spans="1:245" x14ac:dyDescent="0.2">
      <c r="A33">
        <v>17</v>
      </c>
      <c r="B33">
        <v>1</v>
      </c>
      <c r="D33">
        <f>ROW(EtalonRes!A2)</f>
        <v>2</v>
      </c>
      <c r="E33" t="s">
        <v>3</v>
      </c>
      <c r="F33" t="s">
        <v>24</v>
      </c>
      <c r="G33" t="s">
        <v>25</v>
      </c>
      <c r="H33" t="s">
        <v>26</v>
      </c>
      <c r="I33">
        <f>ROUND((47+17+11+4)*0.1/100,9)</f>
        <v>7.9000000000000001E-2</v>
      </c>
      <c r="J33">
        <v>0</v>
      </c>
      <c r="K33">
        <f>ROUND((47+17+11+4)*0.1/100,9)</f>
        <v>7.9000000000000001E-2</v>
      </c>
      <c r="O33">
        <f t="shared" si="28"/>
        <v>159.88</v>
      </c>
      <c r="P33">
        <f t="shared" si="29"/>
        <v>0</v>
      </c>
      <c r="Q33">
        <f t="shared" si="30"/>
        <v>0</v>
      </c>
      <c r="R33">
        <f t="shared" si="31"/>
        <v>0</v>
      </c>
      <c r="S33">
        <f t="shared" si="32"/>
        <v>159.88</v>
      </c>
      <c r="T33">
        <f t="shared" si="33"/>
        <v>0</v>
      </c>
      <c r="U33">
        <f t="shared" si="34"/>
        <v>0.28439999999999999</v>
      </c>
      <c r="V33">
        <f t="shared" si="35"/>
        <v>0</v>
      </c>
      <c r="W33">
        <f t="shared" si="36"/>
        <v>0</v>
      </c>
      <c r="X33">
        <f t="shared" si="37"/>
        <v>111.92</v>
      </c>
      <c r="Y33">
        <f t="shared" si="37"/>
        <v>15.99</v>
      </c>
      <c r="AA33">
        <v>-1</v>
      </c>
      <c r="AB33">
        <f t="shared" si="38"/>
        <v>2023.8</v>
      </c>
      <c r="AC33">
        <f>ROUND(((ES33*4)),6)</f>
        <v>0</v>
      </c>
      <c r="AD33">
        <f>ROUND(((((ET33*4))-((EU33*4)))+AE33),6)</f>
        <v>0</v>
      </c>
      <c r="AE33">
        <f>ROUND(((EU33*4)),6)</f>
        <v>0</v>
      </c>
      <c r="AF33">
        <f>ROUND(((EV33*4)),6)</f>
        <v>2023.8</v>
      </c>
      <c r="AG33">
        <f t="shared" si="39"/>
        <v>0</v>
      </c>
      <c r="AH33">
        <f>((EW33*4))</f>
        <v>3.6</v>
      </c>
      <c r="AI33">
        <f>((EX33*4))</f>
        <v>0</v>
      </c>
      <c r="AJ33">
        <f t="shared" si="40"/>
        <v>0</v>
      </c>
      <c r="AK33">
        <v>505.95</v>
      </c>
      <c r="AL33">
        <v>0</v>
      </c>
      <c r="AM33">
        <v>0</v>
      </c>
      <c r="AN33">
        <v>0</v>
      </c>
      <c r="AO33">
        <v>505.95</v>
      </c>
      <c r="AP33">
        <v>0</v>
      </c>
      <c r="AQ33">
        <v>0.9</v>
      </c>
      <c r="AR33">
        <v>0</v>
      </c>
      <c r="AS33">
        <v>0</v>
      </c>
      <c r="AT33">
        <v>70</v>
      </c>
      <c r="AU33">
        <v>10</v>
      </c>
      <c r="AV33">
        <v>1</v>
      </c>
      <c r="AW33">
        <v>1</v>
      </c>
      <c r="AZ33">
        <v>1</v>
      </c>
      <c r="BA33">
        <v>1</v>
      </c>
      <c r="BB33">
        <v>1</v>
      </c>
      <c r="BC33">
        <v>1</v>
      </c>
      <c r="BD33" t="s">
        <v>3</v>
      </c>
      <c r="BE33" t="s">
        <v>3</v>
      </c>
      <c r="BF33" t="s">
        <v>3</v>
      </c>
      <c r="BG33" t="s">
        <v>3</v>
      </c>
      <c r="BH33">
        <v>0</v>
      </c>
      <c r="BI33">
        <v>4</v>
      </c>
      <c r="BJ33" t="s">
        <v>27</v>
      </c>
      <c r="BM33">
        <v>0</v>
      </c>
      <c r="BN33">
        <v>0</v>
      </c>
      <c r="BO33" t="s">
        <v>3</v>
      </c>
      <c r="BP33">
        <v>0</v>
      </c>
      <c r="BQ33">
        <v>1</v>
      </c>
      <c r="BR33">
        <v>0</v>
      </c>
      <c r="BS33">
        <v>1</v>
      </c>
      <c r="BT33">
        <v>1</v>
      </c>
      <c r="BU33">
        <v>1</v>
      </c>
      <c r="BV33">
        <v>1</v>
      </c>
      <c r="BW33">
        <v>1</v>
      </c>
      <c r="BX33">
        <v>1</v>
      </c>
      <c r="BY33" t="s">
        <v>3</v>
      </c>
      <c r="BZ33">
        <v>70</v>
      </c>
      <c r="CA33">
        <v>10</v>
      </c>
      <c r="CB33" t="s">
        <v>3</v>
      </c>
      <c r="CE33">
        <v>0</v>
      </c>
      <c r="CF33">
        <v>0</v>
      </c>
      <c r="CG33">
        <v>0</v>
      </c>
      <c r="CM33">
        <v>0</v>
      </c>
      <c r="CN33" t="s">
        <v>3</v>
      </c>
      <c r="CO33">
        <v>0</v>
      </c>
      <c r="CP33">
        <f t="shared" si="41"/>
        <v>159.88</v>
      </c>
      <c r="CQ33">
        <f t="shared" si="42"/>
        <v>0</v>
      </c>
      <c r="CR33">
        <f>(((((ET33*4))*BB33-((EU33*4))*BS33)+AE33*BS33)*AV33)</f>
        <v>0</v>
      </c>
      <c r="CS33">
        <f t="shared" si="43"/>
        <v>0</v>
      </c>
      <c r="CT33">
        <f t="shared" si="44"/>
        <v>2023.8</v>
      </c>
      <c r="CU33">
        <f t="shared" si="45"/>
        <v>0</v>
      </c>
      <c r="CV33">
        <f t="shared" si="46"/>
        <v>3.6</v>
      </c>
      <c r="CW33">
        <f t="shared" si="47"/>
        <v>0</v>
      </c>
      <c r="CX33">
        <f t="shared" si="47"/>
        <v>0</v>
      </c>
      <c r="CY33">
        <f t="shared" si="48"/>
        <v>111.916</v>
      </c>
      <c r="CZ33">
        <f t="shared" si="49"/>
        <v>15.988</v>
      </c>
      <c r="DC33" t="s">
        <v>3</v>
      </c>
      <c r="DD33" t="s">
        <v>28</v>
      </c>
      <c r="DE33" t="s">
        <v>28</v>
      </c>
      <c r="DF33" t="s">
        <v>28</v>
      </c>
      <c r="DG33" t="s">
        <v>28</v>
      </c>
      <c r="DH33" t="s">
        <v>3</v>
      </c>
      <c r="DI33" t="s">
        <v>28</v>
      </c>
      <c r="DJ33" t="s">
        <v>28</v>
      </c>
      <c r="DK33" t="s">
        <v>3</v>
      </c>
      <c r="DL33" t="s">
        <v>3</v>
      </c>
      <c r="DM33" t="s">
        <v>3</v>
      </c>
      <c r="DN33">
        <v>0</v>
      </c>
      <c r="DO33">
        <v>0</v>
      </c>
      <c r="DP33">
        <v>1</v>
      </c>
      <c r="DQ33">
        <v>1</v>
      </c>
      <c r="DU33">
        <v>1003</v>
      </c>
      <c r="DV33" t="s">
        <v>26</v>
      </c>
      <c r="DW33" t="s">
        <v>26</v>
      </c>
      <c r="DX33">
        <v>100</v>
      </c>
      <c r="DZ33" t="s">
        <v>3</v>
      </c>
      <c r="EA33" t="s">
        <v>3</v>
      </c>
      <c r="EB33" t="s">
        <v>3</v>
      </c>
      <c r="EC33" t="s">
        <v>3</v>
      </c>
      <c r="EE33">
        <v>1441815344</v>
      </c>
      <c r="EF33">
        <v>1</v>
      </c>
      <c r="EG33" t="s">
        <v>21</v>
      </c>
      <c r="EH33">
        <v>0</v>
      </c>
      <c r="EI33" t="s">
        <v>3</v>
      </c>
      <c r="EJ33">
        <v>4</v>
      </c>
      <c r="EK33">
        <v>0</v>
      </c>
      <c r="EL33" t="s">
        <v>22</v>
      </c>
      <c r="EM33" t="s">
        <v>23</v>
      </c>
      <c r="EO33" t="s">
        <v>3</v>
      </c>
      <c r="EQ33">
        <v>1024</v>
      </c>
      <c r="ER33">
        <v>505.95</v>
      </c>
      <c r="ES33">
        <v>0</v>
      </c>
      <c r="ET33">
        <v>0</v>
      </c>
      <c r="EU33">
        <v>0</v>
      </c>
      <c r="EV33">
        <v>505.95</v>
      </c>
      <c r="EW33">
        <v>0.9</v>
      </c>
      <c r="EX33">
        <v>0</v>
      </c>
      <c r="EY33">
        <v>0</v>
      </c>
      <c r="FQ33">
        <v>0</v>
      </c>
      <c r="FR33">
        <f t="shared" si="50"/>
        <v>0</v>
      </c>
      <c r="FS33">
        <v>0</v>
      </c>
      <c r="FX33">
        <v>70</v>
      </c>
      <c r="FY33">
        <v>10</v>
      </c>
      <c r="GA33" t="s">
        <v>3</v>
      </c>
      <c r="GD33">
        <v>0</v>
      </c>
      <c r="GF33">
        <v>-341239612</v>
      </c>
      <c r="GG33">
        <v>2</v>
      </c>
      <c r="GH33">
        <v>1</v>
      </c>
      <c r="GI33">
        <v>-2</v>
      </c>
      <c r="GJ33">
        <v>0</v>
      </c>
      <c r="GK33">
        <f>ROUND(R33*(R12)/100,2)</f>
        <v>0</v>
      </c>
      <c r="GL33">
        <f t="shared" si="51"/>
        <v>0</v>
      </c>
      <c r="GM33">
        <f t="shared" si="52"/>
        <v>287.79000000000002</v>
      </c>
      <c r="GN33">
        <f t="shared" si="53"/>
        <v>0</v>
      </c>
      <c r="GO33">
        <f t="shared" si="54"/>
        <v>0</v>
      </c>
      <c r="GP33">
        <f t="shared" si="55"/>
        <v>287.79000000000002</v>
      </c>
      <c r="GR33">
        <v>0</v>
      </c>
      <c r="GS33">
        <v>3</v>
      </c>
      <c r="GT33">
        <v>0</v>
      </c>
      <c r="GU33" t="s">
        <v>3</v>
      </c>
      <c r="GV33">
        <f t="shared" si="56"/>
        <v>0</v>
      </c>
      <c r="GW33">
        <v>1</v>
      </c>
      <c r="GX33">
        <f t="shared" si="57"/>
        <v>0</v>
      </c>
      <c r="HA33">
        <v>0</v>
      </c>
      <c r="HB33">
        <v>0</v>
      </c>
      <c r="HC33">
        <f t="shared" si="58"/>
        <v>0</v>
      </c>
      <c r="HE33" t="s">
        <v>3</v>
      </c>
      <c r="HF33" t="s">
        <v>3</v>
      </c>
      <c r="HM33" t="s">
        <v>3</v>
      </c>
      <c r="HN33" t="s">
        <v>3</v>
      </c>
      <c r="HO33" t="s">
        <v>3</v>
      </c>
      <c r="HP33" t="s">
        <v>3</v>
      </c>
      <c r="HQ33" t="s">
        <v>3</v>
      </c>
      <c r="IK33">
        <v>0</v>
      </c>
    </row>
    <row r="34" spans="1:245" x14ac:dyDescent="0.2">
      <c r="A34">
        <v>17</v>
      </c>
      <c r="B34">
        <v>1</v>
      </c>
      <c r="C34">
        <f>ROW(SmtRes!A1)</f>
        <v>1</v>
      </c>
      <c r="D34">
        <f>ROW(EtalonRes!A3)</f>
        <v>3</v>
      </c>
      <c r="E34" t="s">
        <v>29</v>
      </c>
      <c r="F34" t="s">
        <v>30</v>
      </c>
      <c r="G34" t="s">
        <v>31</v>
      </c>
      <c r="H34" t="s">
        <v>32</v>
      </c>
      <c r="I34">
        <f>ROUND((2)/10,9)</f>
        <v>0.2</v>
      </c>
      <c r="J34">
        <v>0</v>
      </c>
      <c r="K34">
        <f>ROUND((2)/10,9)</f>
        <v>0.2</v>
      </c>
      <c r="O34">
        <f t="shared" si="28"/>
        <v>75.33</v>
      </c>
      <c r="P34">
        <f t="shared" si="29"/>
        <v>0</v>
      </c>
      <c r="Q34">
        <f t="shared" si="30"/>
        <v>0</v>
      </c>
      <c r="R34">
        <f t="shared" si="31"/>
        <v>0</v>
      </c>
      <c r="S34">
        <f t="shared" si="32"/>
        <v>75.33</v>
      </c>
      <c r="T34">
        <f t="shared" si="33"/>
        <v>0</v>
      </c>
      <c r="U34">
        <f t="shared" si="34"/>
        <v>0.122</v>
      </c>
      <c r="V34">
        <f t="shared" si="35"/>
        <v>0</v>
      </c>
      <c r="W34">
        <f t="shared" si="36"/>
        <v>0</v>
      </c>
      <c r="X34">
        <f t="shared" si="37"/>
        <v>52.73</v>
      </c>
      <c r="Y34">
        <f t="shared" si="37"/>
        <v>7.53</v>
      </c>
      <c r="AA34">
        <v>1473091778</v>
      </c>
      <c r="AB34">
        <f t="shared" si="38"/>
        <v>376.67</v>
      </c>
      <c r="AC34">
        <f>ROUND((ES34),6)</f>
        <v>0</v>
      </c>
      <c r="AD34">
        <f>ROUND((((ET34)-(EU34))+AE34),6)</f>
        <v>0</v>
      </c>
      <c r="AE34">
        <f t="shared" ref="AE34:AF36" si="59">ROUND((EU34),6)</f>
        <v>0</v>
      </c>
      <c r="AF34">
        <f t="shared" si="59"/>
        <v>376.67</v>
      </c>
      <c r="AG34">
        <f t="shared" si="39"/>
        <v>0</v>
      </c>
      <c r="AH34">
        <f t="shared" ref="AH34:AI36" si="60">(EW34)</f>
        <v>0.61</v>
      </c>
      <c r="AI34">
        <f t="shared" si="60"/>
        <v>0</v>
      </c>
      <c r="AJ34">
        <f t="shared" si="40"/>
        <v>0</v>
      </c>
      <c r="AK34">
        <v>376.67</v>
      </c>
      <c r="AL34">
        <v>0</v>
      </c>
      <c r="AM34">
        <v>0</v>
      </c>
      <c r="AN34">
        <v>0</v>
      </c>
      <c r="AO34">
        <v>376.67</v>
      </c>
      <c r="AP34">
        <v>0</v>
      </c>
      <c r="AQ34">
        <v>0.61</v>
      </c>
      <c r="AR34">
        <v>0</v>
      </c>
      <c r="AS34">
        <v>0</v>
      </c>
      <c r="AT34">
        <v>70</v>
      </c>
      <c r="AU34">
        <v>10</v>
      </c>
      <c r="AV34">
        <v>1</v>
      </c>
      <c r="AW34">
        <v>1</v>
      </c>
      <c r="AZ34">
        <v>1</v>
      </c>
      <c r="BA34">
        <v>1</v>
      </c>
      <c r="BB34">
        <v>1</v>
      </c>
      <c r="BC34">
        <v>1</v>
      </c>
      <c r="BD34" t="s">
        <v>3</v>
      </c>
      <c r="BE34" t="s">
        <v>3</v>
      </c>
      <c r="BF34" t="s">
        <v>3</v>
      </c>
      <c r="BG34" t="s">
        <v>3</v>
      </c>
      <c r="BH34">
        <v>0</v>
      </c>
      <c r="BI34">
        <v>4</v>
      </c>
      <c r="BJ34" t="s">
        <v>33</v>
      </c>
      <c r="BM34">
        <v>0</v>
      </c>
      <c r="BN34">
        <v>0</v>
      </c>
      <c r="BO34" t="s">
        <v>3</v>
      </c>
      <c r="BP34">
        <v>0</v>
      </c>
      <c r="BQ34">
        <v>1</v>
      </c>
      <c r="BR34">
        <v>0</v>
      </c>
      <c r="BS34">
        <v>1</v>
      </c>
      <c r="BT34">
        <v>1</v>
      </c>
      <c r="BU34">
        <v>1</v>
      </c>
      <c r="BV34">
        <v>1</v>
      </c>
      <c r="BW34">
        <v>1</v>
      </c>
      <c r="BX34">
        <v>1</v>
      </c>
      <c r="BY34" t="s">
        <v>3</v>
      </c>
      <c r="BZ34">
        <v>70</v>
      </c>
      <c r="CA34">
        <v>10</v>
      </c>
      <c r="CB34" t="s">
        <v>3</v>
      </c>
      <c r="CE34">
        <v>0</v>
      </c>
      <c r="CF34">
        <v>0</v>
      </c>
      <c r="CG34">
        <v>0</v>
      </c>
      <c r="CM34">
        <v>0</v>
      </c>
      <c r="CN34" t="s">
        <v>3</v>
      </c>
      <c r="CO34">
        <v>0</v>
      </c>
      <c r="CP34">
        <f t="shared" si="41"/>
        <v>75.33</v>
      </c>
      <c r="CQ34">
        <f t="shared" si="42"/>
        <v>0</v>
      </c>
      <c r="CR34">
        <f>((((ET34)*BB34-(EU34)*BS34)+AE34*BS34)*AV34)</f>
        <v>0</v>
      </c>
      <c r="CS34">
        <f t="shared" si="43"/>
        <v>0</v>
      </c>
      <c r="CT34">
        <f t="shared" si="44"/>
        <v>376.67</v>
      </c>
      <c r="CU34">
        <f t="shared" si="45"/>
        <v>0</v>
      </c>
      <c r="CV34">
        <f t="shared" si="46"/>
        <v>0.61</v>
      </c>
      <c r="CW34">
        <f t="shared" si="47"/>
        <v>0</v>
      </c>
      <c r="CX34">
        <f t="shared" si="47"/>
        <v>0</v>
      </c>
      <c r="CY34">
        <f t="shared" si="48"/>
        <v>52.730999999999995</v>
      </c>
      <c r="CZ34">
        <f t="shared" si="49"/>
        <v>7.5329999999999995</v>
      </c>
      <c r="DC34" t="s">
        <v>3</v>
      </c>
      <c r="DD34" t="s">
        <v>3</v>
      </c>
      <c r="DE34" t="s">
        <v>3</v>
      </c>
      <c r="DF34" t="s">
        <v>3</v>
      </c>
      <c r="DG34" t="s">
        <v>3</v>
      </c>
      <c r="DH34" t="s">
        <v>3</v>
      </c>
      <c r="DI34" t="s">
        <v>3</v>
      </c>
      <c r="DJ34" t="s">
        <v>3</v>
      </c>
      <c r="DK34" t="s">
        <v>3</v>
      </c>
      <c r="DL34" t="s">
        <v>3</v>
      </c>
      <c r="DM34" t="s">
        <v>3</v>
      </c>
      <c r="DN34">
        <v>0</v>
      </c>
      <c r="DO34">
        <v>0</v>
      </c>
      <c r="DP34">
        <v>1</v>
      </c>
      <c r="DQ34">
        <v>1</v>
      </c>
      <c r="DU34">
        <v>16987630</v>
      </c>
      <c r="DV34" t="s">
        <v>32</v>
      </c>
      <c r="DW34" t="s">
        <v>32</v>
      </c>
      <c r="DX34">
        <v>10</v>
      </c>
      <c r="DZ34" t="s">
        <v>3</v>
      </c>
      <c r="EA34" t="s">
        <v>3</v>
      </c>
      <c r="EB34" t="s">
        <v>3</v>
      </c>
      <c r="EC34" t="s">
        <v>3</v>
      </c>
      <c r="EE34">
        <v>1441815344</v>
      </c>
      <c r="EF34">
        <v>1</v>
      </c>
      <c r="EG34" t="s">
        <v>21</v>
      </c>
      <c r="EH34">
        <v>0</v>
      </c>
      <c r="EI34" t="s">
        <v>3</v>
      </c>
      <c r="EJ34">
        <v>4</v>
      </c>
      <c r="EK34">
        <v>0</v>
      </c>
      <c r="EL34" t="s">
        <v>22</v>
      </c>
      <c r="EM34" t="s">
        <v>23</v>
      </c>
      <c r="EO34" t="s">
        <v>3</v>
      </c>
      <c r="EQ34">
        <v>0</v>
      </c>
      <c r="ER34">
        <v>376.67</v>
      </c>
      <c r="ES34">
        <v>0</v>
      </c>
      <c r="ET34">
        <v>0</v>
      </c>
      <c r="EU34">
        <v>0</v>
      </c>
      <c r="EV34">
        <v>376.67</v>
      </c>
      <c r="EW34">
        <v>0.61</v>
      </c>
      <c r="EX34">
        <v>0</v>
      </c>
      <c r="EY34">
        <v>0</v>
      </c>
      <c r="FQ34">
        <v>0</v>
      </c>
      <c r="FR34">
        <f t="shared" si="50"/>
        <v>0</v>
      </c>
      <c r="FS34">
        <v>0</v>
      </c>
      <c r="FX34">
        <v>70</v>
      </c>
      <c r="FY34">
        <v>10</v>
      </c>
      <c r="GA34" t="s">
        <v>3</v>
      </c>
      <c r="GD34">
        <v>0</v>
      </c>
      <c r="GF34">
        <v>1655026134</v>
      </c>
      <c r="GG34">
        <v>2</v>
      </c>
      <c r="GH34">
        <v>1</v>
      </c>
      <c r="GI34">
        <v>-2</v>
      </c>
      <c r="GJ34">
        <v>0</v>
      </c>
      <c r="GK34">
        <f>ROUND(R34*(R12)/100,2)</f>
        <v>0</v>
      </c>
      <c r="GL34">
        <f t="shared" si="51"/>
        <v>0</v>
      </c>
      <c r="GM34">
        <f t="shared" si="52"/>
        <v>135.59</v>
      </c>
      <c r="GN34">
        <f t="shared" si="53"/>
        <v>0</v>
      </c>
      <c r="GO34">
        <f t="shared" si="54"/>
        <v>0</v>
      </c>
      <c r="GP34">
        <f t="shared" si="55"/>
        <v>135.59</v>
      </c>
      <c r="GR34">
        <v>0</v>
      </c>
      <c r="GS34">
        <v>3</v>
      </c>
      <c r="GT34">
        <v>0</v>
      </c>
      <c r="GU34" t="s">
        <v>3</v>
      </c>
      <c r="GV34">
        <f t="shared" si="56"/>
        <v>0</v>
      </c>
      <c r="GW34">
        <v>1</v>
      </c>
      <c r="GX34">
        <f t="shared" si="57"/>
        <v>0</v>
      </c>
      <c r="HA34">
        <v>0</v>
      </c>
      <c r="HB34">
        <v>0</v>
      </c>
      <c r="HC34">
        <f t="shared" si="58"/>
        <v>0</v>
      </c>
      <c r="HE34" t="s">
        <v>3</v>
      </c>
      <c r="HF34" t="s">
        <v>3</v>
      </c>
      <c r="HM34" t="s">
        <v>3</v>
      </c>
      <c r="HN34" t="s">
        <v>3</v>
      </c>
      <c r="HO34" t="s">
        <v>3</v>
      </c>
      <c r="HP34" t="s">
        <v>3</v>
      </c>
      <c r="HQ34" t="s">
        <v>3</v>
      </c>
      <c r="IK34">
        <v>0</v>
      </c>
    </row>
    <row r="35" spans="1:245" x14ac:dyDescent="0.2">
      <c r="A35">
        <v>17</v>
      </c>
      <c r="B35">
        <v>1</v>
      </c>
      <c r="C35">
        <f>ROW(SmtRes!A2)</f>
        <v>2</v>
      </c>
      <c r="D35">
        <f>ROW(EtalonRes!A4)</f>
        <v>4</v>
      </c>
      <c r="E35" t="s">
        <v>34</v>
      </c>
      <c r="F35" t="s">
        <v>35</v>
      </c>
      <c r="G35" t="s">
        <v>36</v>
      </c>
      <c r="H35" t="s">
        <v>32</v>
      </c>
      <c r="I35">
        <f>ROUND((35+4)/10,9)</f>
        <v>3.9</v>
      </c>
      <c r="J35">
        <v>0</v>
      </c>
      <c r="K35">
        <f>ROUND((35+4)/10,9)</f>
        <v>3.9</v>
      </c>
      <c r="O35">
        <f t="shared" si="28"/>
        <v>1083.69</v>
      </c>
      <c r="P35">
        <f t="shared" si="29"/>
        <v>0</v>
      </c>
      <c r="Q35">
        <f t="shared" si="30"/>
        <v>0</v>
      </c>
      <c r="R35">
        <f t="shared" si="31"/>
        <v>0</v>
      </c>
      <c r="S35">
        <f t="shared" si="32"/>
        <v>1083.69</v>
      </c>
      <c r="T35">
        <f t="shared" si="33"/>
        <v>0</v>
      </c>
      <c r="U35">
        <f t="shared" si="34"/>
        <v>1.7549999999999999</v>
      </c>
      <c r="V35">
        <f t="shared" si="35"/>
        <v>0</v>
      </c>
      <c r="W35">
        <f t="shared" si="36"/>
        <v>0</v>
      </c>
      <c r="X35">
        <f t="shared" si="37"/>
        <v>758.58</v>
      </c>
      <c r="Y35">
        <f t="shared" si="37"/>
        <v>108.37</v>
      </c>
      <c r="AA35">
        <v>1473091778</v>
      </c>
      <c r="AB35">
        <f t="shared" si="38"/>
        <v>277.87</v>
      </c>
      <c r="AC35">
        <f>ROUND((ES35),6)</f>
        <v>0</v>
      </c>
      <c r="AD35">
        <f>ROUND((((ET35)-(EU35))+AE35),6)</f>
        <v>0</v>
      </c>
      <c r="AE35">
        <f t="shared" si="59"/>
        <v>0</v>
      </c>
      <c r="AF35">
        <f t="shared" si="59"/>
        <v>277.87</v>
      </c>
      <c r="AG35">
        <f t="shared" si="39"/>
        <v>0</v>
      </c>
      <c r="AH35">
        <f t="shared" si="60"/>
        <v>0.45</v>
      </c>
      <c r="AI35">
        <f t="shared" si="60"/>
        <v>0</v>
      </c>
      <c r="AJ35">
        <f t="shared" si="40"/>
        <v>0</v>
      </c>
      <c r="AK35">
        <v>277.87</v>
      </c>
      <c r="AL35">
        <v>0</v>
      </c>
      <c r="AM35">
        <v>0</v>
      </c>
      <c r="AN35">
        <v>0</v>
      </c>
      <c r="AO35">
        <v>277.87</v>
      </c>
      <c r="AP35">
        <v>0</v>
      </c>
      <c r="AQ35">
        <v>0.45</v>
      </c>
      <c r="AR35">
        <v>0</v>
      </c>
      <c r="AS35">
        <v>0</v>
      </c>
      <c r="AT35">
        <v>70</v>
      </c>
      <c r="AU35">
        <v>10</v>
      </c>
      <c r="AV35">
        <v>1</v>
      </c>
      <c r="AW35">
        <v>1</v>
      </c>
      <c r="AZ35">
        <v>1</v>
      </c>
      <c r="BA35">
        <v>1</v>
      </c>
      <c r="BB35">
        <v>1</v>
      </c>
      <c r="BC35">
        <v>1</v>
      </c>
      <c r="BD35" t="s">
        <v>3</v>
      </c>
      <c r="BE35" t="s">
        <v>3</v>
      </c>
      <c r="BF35" t="s">
        <v>3</v>
      </c>
      <c r="BG35" t="s">
        <v>3</v>
      </c>
      <c r="BH35">
        <v>0</v>
      </c>
      <c r="BI35">
        <v>4</v>
      </c>
      <c r="BJ35" t="s">
        <v>37</v>
      </c>
      <c r="BM35">
        <v>0</v>
      </c>
      <c r="BN35">
        <v>0</v>
      </c>
      <c r="BO35" t="s">
        <v>3</v>
      </c>
      <c r="BP35">
        <v>0</v>
      </c>
      <c r="BQ35">
        <v>1</v>
      </c>
      <c r="BR35">
        <v>0</v>
      </c>
      <c r="BS35">
        <v>1</v>
      </c>
      <c r="BT35">
        <v>1</v>
      </c>
      <c r="BU35">
        <v>1</v>
      </c>
      <c r="BV35">
        <v>1</v>
      </c>
      <c r="BW35">
        <v>1</v>
      </c>
      <c r="BX35">
        <v>1</v>
      </c>
      <c r="BY35" t="s">
        <v>3</v>
      </c>
      <c r="BZ35">
        <v>70</v>
      </c>
      <c r="CA35">
        <v>10</v>
      </c>
      <c r="CB35" t="s">
        <v>3</v>
      </c>
      <c r="CE35">
        <v>0</v>
      </c>
      <c r="CF35">
        <v>0</v>
      </c>
      <c r="CG35">
        <v>0</v>
      </c>
      <c r="CM35">
        <v>0</v>
      </c>
      <c r="CN35" t="s">
        <v>3</v>
      </c>
      <c r="CO35">
        <v>0</v>
      </c>
      <c r="CP35">
        <f t="shared" si="41"/>
        <v>1083.69</v>
      </c>
      <c r="CQ35">
        <f t="shared" si="42"/>
        <v>0</v>
      </c>
      <c r="CR35">
        <f>((((ET35)*BB35-(EU35)*BS35)+AE35*BS35)*AV35)</f>
        <v>0</v>
      </c>
      <c r="CS35">
        <f t="shared" si="43"/>
        <v>0</v>
      </c>
      <c r="CT35">
        <f t="shared" si="44"/>
        <v>277.87</v>
      </c>
      <c r="CU35">
        <f t="shared" si="45"/>
        <v>0</v>
      </c>
      <c r="CV35">
        <f t="shared" si="46"/>
        <v>0.45</v>
      </c>
      <c r="CW35">
        <f t="shared" si="47"/>
        <v>0</v>
      </c>
      <c r="CX35">
        <f t="shared" si="47"/>
        <v>0</v>
      </c>
      <c r="CY35">
        <f t="shared" si="48"/>
        <v>758.58300000000008</v>
      </c>
      <c r="CZ35">
        <f t="shared" si="49"/>
        <v>108.36900000000001</v>
      </c>
      <c r="DC35" t="s">
        <v>3</v>
      </c>
      <c r="DD35" t="s">
        <v>3</v>
      </c>
      <c r="DE35" t="s">
        <v>3</v>
      </c>
      <c r="DF35" t="s">
        <v>3</v>
      </c>
      <c r="DG35" t="s">
        <v>3</v>
      </c>
      <c r="DH35" t="s">
        <v>3</v>
      </c>
      <c r="DI35" t="s">
        <v>3</v>
      </c>
      <c r="DJ35" t="s">
        <v>3</v>
      </c>
      <c r="DK35" t="s">
        <v>3</v>
      </c>
      <c r="DL35" t="s">
        <v>3</v>
      </c>
      <c r="DM35" t="s">
        <v>3</v>
      </c>
      <c r="DN35">
        <v>0</v>
      </c>
      <c r="DO35">
        <v>0</v>
      </c>
      <c r="DP35">
        <v>1</v>
      </c>
      <c r="DQ35">
        <v>1</v>
      </c>
      <c r="DU35">
        <v>16987630</v>
      </c>
      <c r="DV35" t="s">
        <v>32</v>
      </c>
      <c r="DW35" t="s">
        <v>32</v>
      </c>
      <c r="DX35">
        <v>10</v>
      </c>
      <c r="DZ35" t="s">
        <v>3</v>
      </c>
      <c r="EA35" t="s">
        <v>3</v>
      </c>
      <c r="EB35" t="s">
        <v>3</v>
      </c>
      <c r="EC35" t="s">
        <v>3</v>
      </c>
      <c r="EE35">
        <v>1441815344</v>
      </c>
      <c r="EF35">
        <v>1</v>
      </c>
      <c r="EG35" t="s">
        <v>21</v>
      </c>
      <c r="EH35">
        <v>0</v>
      </c>
      <c r="EI35" t="s">
        <v>3</v>
      </c>
      <c r="EJ35">
        <v>4</v>
      </c>
      <c r="EK35">
        <v>0</v>
      </c>
      <c r="EL35" t="s">
        <v>22</v>
      </c>
      <c r="EM35" t="s">
        <v>23</v>
      </c>
      <c r="EO35" t="s">
        <v>3</v>
      </c>
      <c r="EQ35">
        <v>0</v>
      </c>
      <c r="ER35">
        <v>277.87</v>
      </c>
      <c r="ES35">
        <v>0</v>
      </c>
      <c r="ET35">
        <v>0</v>
      </c>
      <c r="EU35">
        <v>0</v>
      </c>
      <c r="EV35">
        <v>277.87</v>
      </c>
      <c r="EW35">
        <v>0.45</v>
      </c>
      <c r="EX35">
        <v>0</v>
      </c>
      <c r="EY35">
        <v>0</v>
      </c>
      <c r="FQ35">
        <v>0</v>
      </c>
      <c r="FR35">
        <f t="shared" si="50"/>
        <v>0</v>
      </c>
      <c r="FS35">
        <v>0</v>
      </c>
      <c r="FX35">
        <v>70</v>
      </c>
      <c r="FY35">
        <v>10</v>
      </c>
      <c r="GA35" t="s">
        <v>3</v>
      </c>
      <c r="GD35">
        <v>0</v>
      </c>
      <c r="GF35">
        <v>143482430</v>
      </c>
      <c r="GG35">
        <v>2</v>
      </c>
      <c r="GH35">
        <v>1</v>
      </c>
      <c r="GI35">
        <v>-2</v>
      </c>
      <c r="GJ35">
        <v>0</v>
      </c>
      <c r="GK35">
        <f>ROUND(R35*(R12)/100,2)</f>
        <v>0</v>
      </c>
      <c r="GL35">
        <f t="shared" si="51"/>
        <v>0</v>
      </c>
      <c r="GM35">
        <f t="shared" si="52"/>
        <v>1950.64</v>
      </c>
      <c r="GN35">
        <f t="shared" si="53"/>
        <v>0</v>
      </c>
      <c r="GO35">
        <f t="shared" si="54"/>
        <v>0</v>
      </c>
      <c r="GP35">
        <f t="shared" si="55"/>
        <v>1950.64</v>
      </c>
      <c r="GR35">
        <v>0</v>
      </c>
      <c r="GS35">
        <v>3</v>
      </c>
      <c r="GT35">
        <v>0</v>
      </c>
      <c r="GU35" t="s">
        <v>3</v>
      </c>
      <c r="GV35">
        <f t="shared" si="56"/>
        <v>0</v>
      </c>
      <c r="GW35">
        <v>1</v>
      </c>
      <c r="GX35">
        <f t="shared" si="57"/>
        <v>0</v>
      </c>
      <c r="HA35">
        <v>0</v>
      </c>
      <c r="HB35">
        <v>0</v>
      </c>
      <c r="HC35">
        <f t="shared" si="58"/>
        <v>0</v>
      </c>
      <c r="HE35" t="s">
        <v>3</v>
      </c>
      <c r="HF35" t="s">
        <v>3</v>
      </c>
      <c r="HM35" t="s">
        <v>3</v>
      </c>
      <c r="HN35" t="s">
        <v>3</v>
      </c>
      <c r="HO35" t="s">
        <v>3</v>
      </c>
      <c r="HP35" t="s">
        <v>3</v>
      </c>
      <c r="HQ35" t="s">
        <v>3</v>
      </c>
      <c r="IK35">
        <v>0</v>
      </c>
    </row>
    <row r="36" spans="1:245" x14ac:dyDescent="0.2">
      <c r="A36">
        <v>17</v>
      </c>
      <c r="B36">
        <v>1</v>
      </c>
      <c r="C36">
        <f>ROW(SmtRes!A5)</f>
        <v>5</v>
      </c>
      <c r="D36">
        <f>ROW(EtalonRes!A7)</f>
        <v>7</v>
      </c>
      <c r="E36" t="s">
        <v>38</v>
      </c>
      <c r="F36" t="s">
        <v>39</v>
      </c>
      <c r="G36" t="s">
        <v>40</v>
      </c>
      <c r="H36" t="s">
        <v>18</v>
      </c>
      <c r="I36">
        <v>2</v>
      </c>
      <c r="J36">
        <v>0</v>
      </c>
      <c r="K36">
        <v>2</v>
      </c>
      <c r="O36">
        <f t="shared" si="28"/>
        <v>5311.64</v>
      </c>
      <c r="P36">
        <f t="shared" si="29"/>
        <v>1.26</v>
      </c>
      <c r="Q36">
        <f t="shared" si="30"/>
        <v>2822.32</v>
      </c>
      <c r="R36">
        <f t="shared" si="31"/>
        <v>1789.54</v>
      </c>
      <c r="S36">
        <f t="shared" si="32"/>
        <v>2488.06</v>
      </c>
      <c r="T36">
        <f t="shared" si="33"/>
        <v>0</v>
      </c>
      <c r="U36">
        <f t="shared" si="34"/>
        <v>3.5</v>
      </c>
      <c r="V36">
        <f t="shared" si="35"/>
        <v>0</v>
      </c>
      <c r="W36">
        <f t="shared" si="36"/>
        <v>0</v>
      </c>
      <c r="X36">
        <f t="shared" si="37"/>
        <v>1741.64</v>
      </c>
      <c r="Y36">
        <f t="shared" si="37"/>
        <v>248.81</v>
      </c>
      <c r="AA36">
        <v>1473091778</v>
      </c>
      <c r="AB36">
        <f t="shared" si="38"/>
        <v>2655.82</v>
      </c>
      <c r="AC36">
        <f>ROUND((ES36),6)</f>
        <v>0.63</v>
      </c>
      <c r="AD36">
        <f>ROUND((((ET36)-(EU36))+AE36),6)</f>
        <v>1411.16</v>
      </c>
      <c r="AE36">
        <f t="shared" si="59"/>
        <v>894.77</v>
      </c>
      <c r="AF36">
        <f t="shared" si="59"/>
        <v>1244.03</v>
      </c>
      <c r="AG36">
        <f t="shared" si="39"/>
        <v>0</v>
      </c>
      <c r="AH36">
        <f t="shared" si="60"/>
        <v>1.75</v>
      </c>
      <c r="AI36">
        <f t="shared" si="60"/>
        <v>0</v>
      </c>
      <c r="AJ36">
        <f t="shared" si="40"/>
        <v>0</v>
      </c>
      <c r="AK36">
        <v>2655.82</v>
      </c>
      <c r="AL36">
        <v>0.63</v>
      </c>
      <c r="AM36">
        <v>1411.16</v>
      </c>
      <c r="AN36">
        <v>894.77</v>
      </c>
      <c r="AO36">
        <v>1244.03</v>
      </c>
      <c r="AP36">
        <v>0</v>
      </c>
      <c r="AQ36">
        <v>1.75</v>
      </c>
      <c r="AR36">
        <v>0</v>
      </c>
      <c r="AS36">
        <v>0</v>
      </c>
      <c r="AT36">
        <v>70</v>
      </c>
      <c r="AU36">
        <v>10</v>
      </c>
      <c r="AV36">
        <v>1</v>
      </c>
      <c r="AW36">
        <v>1</v>
      </c>
      <c r="AZ36">
        <v>1</v>
      </c>
      <c r="BA36">
        <v>1</v>
      </c>
      <c r="BB36">
        <v>1</v>
      </c>
      <c r="BC36">
        <v>1</v>
      </c>
      <c r="BD36" t="s">
        <v>3</v>
      </c>
      <c r="BE36" t="s">
        <v>3</v>
      </c>
      <c r="BF36" t="s">
        <v>3</v>
      </c>
      <c r="BG36" t="s">
        <v>3</v>
      </c>
      <c r="BH36">
        <v>0</v>
      </c>
      <c r="BI36">
        <v>4</v>
      </c>
      <c r="BJ36" t="s">
        <v>41</v>
      </c>
      <c r="BM36">
        <v>0</v>
      </c>
      <c r="BN36">
        <v>0</v>
      </c>
      <c r="BO36" t="s">
        <v>3</v>
      </c>
      <c r="BP36">
        <v>0</v>
      </c>
      <c r="BQ36">
        <v>1</v>
      </c>
      <c r="BR36">
        <v>0</v>
      </c>
      <c r="BS36">
        <v>1</v>
      </c>
      <c r="BT36">
        <v>1</v>
      </c>
      <c r="BU36">
        <v>1</v>
      </c>
      <c r="BV36">
        <v>1</v>
      </c>
      <c r="BW36">
        <v>1</v>
      </c>
      <c r="BX36">
        <v>1</v>
      </c>
      <c r="BY36" t="s">
        <v>3</v>
      </c>
      <c r="BZ36">
        <v>70</v>
      </c>
      <c r="CA36">
        <v>10</v>
      </c>
      <c r="CB36" t="s">
        <v>3</v>
      </c>
      <c r="CE36">
        <v>0</v>
      </c>
      <c r="CF36">
        <v>0</v>
      </c>
      <c r="CG36">
        <v>0</v>
      </c>
      <c r="CM36">
        <v>0</v>
      </c>
      <c r="CN36" t="s">
        <v>3</v>
      </c>
      <c r="CO36">
        <v>0</v>
      </c>
      <c r="CP36">
        <f t="shared" si="41"/>
        <v>5311.64</v>
      </c>
      <c r="CQ36">
        <f t="shared" si="42"/>
        <v>0.63</v>
      </c>
      <c r="CR36">
        <f>((((ET36)*BB36-(EU36)*BS36)+AE36*BS36)*AV36)</f>
        <v>1411.16</v>
      </c>
      <c r="CS36">
        <f t="shared" si="43"/>
        <v>894.77</v>
      </c>
      <c r="CT36">
        <f t="shared" si="44"/>
        <v>1244.03</v>
      </c>
      <c r="CU36">
        <f t="shared" si="45"/>
        <v>0</v>
      </c>
      <c r="CV36">
        <f t="shared" si="46"/>
        <v>1.75</v>
      </c>
      <c r="CW36">
        <f t="shared" si="47"/>
        <v>0</v>
      </c>
      <c r="CX36">
        <f t="shared" si="47"/>
        <v>0</v>
      </c>
      <c r="CY36">
        <f t="shared" si="48"/>
        <v>1741.6419999999998</v>
      </c>
      <c r="CZ36">
        <f t="shared" si="49"/>
        <v>248.80599999999998</v>
      </c>
      <c r="DC36" t="s">
        <v>3</v>
      </c>
      <c r="DD36" t="s">
        <v>3</v>
      </c>
      <c r="DE36" t="s">
        <v>3</v>
      </c>
      <c r="DF36" t="s">
        <v>3</v>
      </c>
      <c r="DG36" t="s">
        <v>3</v>
      </c>
      <c r="DH36" t="s">
        <v>3</v>
      </c>
      <c r="DI36" t="s">
        <v>3</v>
      </c>
      <c r="DJ36" t="s">
        <v>3</v>
      </c>
      <c r="DK36" t="s">
        <v>3</v>
      </c>
      <c r="DL36" t="s">
        <v>3</v>
      </c>
      <c r="DM36" t="s">
        <v>3</v>
      </c>
      <c r="DN36">
        <v>0</v>
      </c>
      <c r="DO36">
        <v>0</v>
      </c>
      <c r="DP36">
        <v>1</v>
      </c>
      <c r="DQ36">
        <v>1</v>
      </c>
      <c r="DU36">
        <v>16987630</v>
      </c>
      <c r="DV36" t="s">
        <v>18</v>
      </c>
      <c r="DW36" t="s">
        <v>18</v>
      </c>
      <c r="DX36">
        <v>1</v>
      </c>
      <c r="DZ36" t="s">
        <v>3</v>
      </c>
      <c r="EA36" t="s">
        <v>3</v>
      </c>
      <c r="EB36" t="s">
        <v>3</v>
      </c>
      <c r="EC36" t="s">
        <v>3</v>
      </c>
      <c r="EE36">
        <v>1441815344</v>
      </c>
      <c r="EF36">
        <v>1</v>
      </c>
      <c r="EG36" t="s">
        <v>21</v>
      </c>
      <c r="EH36">
        <v>0</v>
      </c>
      <c r="EI36" t="s">
        <v>3</v>
      </c>
      <c r="EJ36">
        <v>4</v>
      </c>
      <c r="EK36">
        <v>0</v>
      </c>
      <c r="EL36" t="s">
        <v>22</v>
      </c>
      <c r="EM36" t="s">
        <v>23</v>
      </c>
      <c r="EO36" t="s">
        <v>3</v>
      </c>
      <c r="EQ36">
        <v>0</v>
      </c>
      <c r="ER36">
        <v>2655.82</v>
      </c>
      <c r="ES36">
        <v>0.63</v>
      </c>
      <c r="ET36">
        <v>1411.16</v>
      </c>
      <c r="EU36">
        <v>894.77</v>
      </c>
      <c r="EV36">
        <v>1244.03</v>
      </c>
      <c r="EW36">
        <v>1.75</v>
      </c>
      <c r="EX36">
        <v>0</v>
      </c>
      <c r="EY36">
        <v>0</v>
      </c>
      <c r="FQ36">
        <v>0</v>
      </c>
      <c r="FR36">
        <f t="shared" si="50"/>
        <v>0</v>
      </c>
      <c r="FS36">
        <v>0</v>
      </c>
      <c r="FX36">
        <v>70</v>
      </c>
      <c r="FY36">
        <v>10</v>
      </c>
      <c r="GA36" t="s">
        <v>3</v>
      </c>
      <c r="GD36">
        <v>0</v>
      </c>
      <c r="GF36">
        <v>1992545103</v>
      </c>
      <c r="GG36">
        <v>2</v>
      </c>
      <c r="GH36">
        <v>1</v>
      </c>
      <c r="GI36">
        <v>-2</v>
      </c>
      <c r="GJ36">
        <v>0</v>
      </c>
      <c r="GK36">
        <f>ROUND(R36*(R12)/100,2)</f>
        <v>1932.7</v>
      </c>
      <c r="GL36">
        <f t="shared" si="51"/>
        <v>0</v>
      </c>
      <c r="GM36">
        <f t="shared" si="52"/>
        <v>9234.7900000000009</v>
      </c>
      <c r="GN36">
        <f t="shared" si="53"/>
        <v>0</v>
      </c>
      <c r="GO36">
        <f t="shared" si="54"/>
        <v>0</v>
      </c>
      <c r="GP36">
        <f t="shared" si="55"/>
        <v>9234.7900000000009</v>
      </c>
      <c r="GR36">
        <v>0</v>
      </c>
      <c r="GS36">
        <v>3</v>
      </c>
      <c r="GT36">
        <v>0</v>
      </c>
      <c r="GU36" t="s">
        <v>3</v>
      </c>
      <c r="GV36">
        <f t="shared" si="56"/>
        <v>0</v>
      </c>
      <c r="GW36">
        <v>1</v>
      </c>
      <c r="GX36">
        <f t="shared" si="57"/>
        <v>0</v>
      </c>
      <c r="HA36">
        <v>0</v>
      </c>
      <c r="HB36">
        <v>0</v>
      </c>
      <c r="HC36">
        <f t="shared" si="58"/>
        <v>0</v>
      </c>
      <c r="HE36" t="s">
        <v>3</v>
      </c>
      <c r="HF36" t="s">
        <v>3</v>
      </c>
      <c r="HM36" t="s">
        <v>3</v>
      </c>
      <c r="HN36" t="s">
        <v>3</v>
      </c>
      <c r="HO36" t="s">
        <v>3</v>
      </c>
      <c r="HP36" t="s">
        <v>3</v>
      </c>
      <c r="HQ36" t="s">
        <v>3</v>
      </c>
      <c r="IK36">
        <v>0</v>
      </c>
    </row>
    <row r="37" spans="1:245" x14ac:dyDescent="0.2">
      <c r="A37">
        <v>17</v>
      </c>
      <c r="B37">
        <v>1</v>
      </c>
      <c r="D37">
        <f>ROW(EtalonRes!A8)</f>
        <v>8</v>
      </c>
      <c r="E37" t="s">
        <v>3</v>
      </c>
      <c r="F37" t="s">
        <v>24</v>
      </c>
      <c r="G37" t="s">
        <v>42</v>
      </c>
      <c r="H37" t="s">
        <v>26</v>
      </c>
      <c r="I37">
        <f>ROUND((25.8)*0.1/100,9)</f>
        <v>2.58E-2</v>
      </c>
      <c r="J37">
        <v>0</v>
      </c>
      <c r="K37">
        <f>ROUND((25.8)*0.1/100,9)</f>
        <v>2.58E-2</v>
      </c>
      <c r="O37">
        <f t="shared" si="28"/>
        <v>52.21</v>
      </c>
      <c r="P37">
        <f t="shared" si="29"/>
        <v>0</v>
      </c>
      <c r="Q37">
        <f t="shared" si="30"/>
        <v>0</v>
      </c>
      <c r="R37">
        <f t="shared" si="31"/>
        <v>0</v>
      </c>
      <c r="S37">
        <f t="shared" si="32"/>
        <v>52.21</v>
      </c>
      <c r="T37">
        <f t="shared" si="33"/>
        <v>0</v>
      </c>
      <c r="U37">
        <f t="shared" si="34"/>
        <v>9.2880000000000004E-2</v>
      </c>
      <c r="V37">
        <f t="shared" si="35"/>
        <v>0</v>
      </c>
      <c r="W37">
        <f t="shared" si="36"/>
        <v>0</v>
      </c>
      <c r="X37">
        <f t="shared" si="37"/>
        <v>36.549999999999997</v>
      </c>
      <c r="Y37">
        <f t="shared" si="37"/>
        <v>5.22</v>
      </c>
      <c r="AA37">
        <v>-1</v>
      </c>
      <c r="AB37">
        <f t="shared" si="38"/>
        <v>2023.8</v>
      </c>
      <c r="AC37">
        <f>ROUND(((ES37*4)),6)</f>
        <v>0</v>
      </c>
      <c r="AD37">
        <f>ROUND(((((ET37*4))-((EU37*4)))+AE37),6)</f>
        <v>0</v>
      </c>
      <c r="AE37">
        <f>ROUND(((EU37*4)),6)</f>
        <v>0</v>
      </c>
      <c r="AF37">
        <f>ROUND(((EV37*4)),6)</f>
        <v>2023.8</v>
      </c>
      <c r="AG37">
        <f t="shared" si="39"/>
        <v>0</v>
      </c>
      <c r="AH37">
        <f>((EW37*4))</f>
        <v>3.6</v>
      </c>
      <c r="AI37">
        <f>((EX37*4))</f>
        <v>0</v>
      </c>
      <c r="AJ37">
        <f t="shared" si="40"/>
        <v>0</v>
      </c>
      <c r="AK37">
        <v>505.95</v>
      </c>
      <c r="AL37">
        <v>0</v>
      </c>
      <c r="AM37">
        <v>0</v>
      </c>
      <c r="AN37">
        <v>0</v>
      </c>
      <c r="AO37">
        <v>505.95</v>
      </c>
      <c r="AP37">
        <v>0</v>
      </c>
      <c r="AQ37">
        <v>0.9</v>
      </c>
      <c r="AR37">
        <v>0</v>
      </c>
      <c r="AS37">
        <v>0</v>
      </c>
      <c r="AT37">
        <v>70</v>
      </c>
      <c r="AU37">
        <v>10</v>
      </c>
      <c r="AV37">
        <v>1</v>
      </c>
      <c r="AW37">
        <v>1</v>
      </c>
      <c r="AZ37">
        <v>1</v>
      </c>
      <c r="BA37">
        <v>1</v>
      </c>
      <c r="BB37">
        <v>1</v>
      </c>
      <c r="BC37">
        <v>1</v>
      </c>
      <c r="BD37" t="s">
        <v>3</v>
      </c>
      <c r="BE37" t="s">
        <v>3</v>
      </c>
      <c r="BF37" t="s">
        <v>3</v>
      </c>
      <c r="BG37" t="s">
        <v>3</v>
      </c>
      <c r="BH37">
        <v>0</v>
      </c>
      <c r="BI37">
        <v>4</v>
      </c>
      <c r="BJ37" t="s">
        <v>27</v>
      </c>
      <c r="BM37">
        <v>0</v>
      </c>
      <c r="BN37">
        <v>0</v>
      </c>
      <c r="BO37" t="s">
        <v>3</v>
      </c>
      <c r="BP37">
        <v>0</v>
      </c>
      <c r="BQ37">
        <v>1</v>
      </c>
      <c r="BR37">
        <v>0</v>
      </c>
      <c r="BS37">
        <v>1</v>
      </c>
      <c r="BT37">
        <v>1</v>
      </c>
      <c r="BU37">
        <v>1</v>
      </c>
      <c r="BV37">
        <v>1</v>
      </c>
      <c r="BW37">
        <v>1</v>
      </c>
      <c r="BX37">
        <v>1</v>
      </c>
      <c r="BY37" t="s">
        <v>3</v>
      </c>
      <c r="BZ37">
        <v>70</v>
      </c>
      <c r="CA37">
        <v>10</v>
      </c>
      <c r="CB37" t="s">
        <v>3</v>
      </c>
      <c r="CE37">
        <v>0</v>
      </c>
      <c r="CF37">
        <v>0</v>
      </c>
      <c r="CG37">
        <v>0</v>
      </c>
      <c r="CM37">
        <v>0</v>
      </c>
      <c r="CN37" t="s">
        <v>3</v>
      </c>
      <c r="CO37">
        <v>0</v>
      </c>
      <c r="CP37">
        <f t="shared" si="41"/>
        <v>52.21</v>
      </c>
      <c r="CQ37">
        <f t="shared" si="42"/>
        <v>0</v>
      </c>
      <c r="CR37">
        <f>(((((ET37*4))*BB37-((EU37*4))*BS37)+AE37*BS37)*AV37)</f>
        <v>0</v>
      </c>
      <c r="CS37">
        <f t="shared" si="43"/>
        <v>0</v>
      </c>
      <c r="CT37">
        <f t="shared" si="44"/>
        <v>2023.8</v>
      </c>
      <c r="CU37">
        <f t="shared" si="45"/>
        <v>0</v>
      </c>
      <c r="CV37">
        <f t="shared" si="46"/>
        <v>3.6</v>
      </c>
      <c r="CW37">
        <f t="shared" si="47"/>
        <v>0</v>
      </c>
      <c r="CX37">
        <f t="shared" si="47"/>
        <v>0</v>
      </c>
      <c r="CY37">
        <f t="shared" si="48"/>
        <v>36.547000000000004</v>
      </c>
      <c r="CZ37">
        <f t="shared" si="49"/>
        <v>5.2210000000000001</v>
      </c>
      <c r="DC37" t="s">
        <v>3</v>
      </c>
      <c r="DD37" t="s">
        <v>28</v>
      </c>
      <c r="DE37" t="s">
        <v>28</v>
      </c>
      <c r="DF37" t="s">
        <v>28</v>
      </c>
      <c r="DG37" t="s">
        <v>28</v>
      </c>
      <c r="DH37" t="s">
        <v>3</v>
      </c>
      <c r="DI37" t="s">
        <v>28</v>
      </c>
      <c r="DJ37" t="s">
        <v>28</v>
      </c>
      <c r="DK37" t="s">
        <v>3</v>
      </c>
      <c r="DL37" t="s">
        <v>3</v>
      </c>
      <c r="DM37" t="s">
        <v>3</v>
      </c>
      <c r="DN37">
        <v>0</v>
      </c>
      <c r="DO37">
        <v>0</v>
      </c>
      <c r="DP37">
        <v>1</v>
      </c>
      <c r="DQ37">
        <v>1</v>
      </c>
      <c r="DU37">
        <v>1003</v>
      </c>
      <c r="DV37" t="s">
        <v>26</v>
      </c>
      <c r="DW37" t="s">
        <v>26</v>
      </c>
      <c r="DX37">
        <v>100</v>
      </c>
      <c r="DZ37" t="s">
        <v>3</v>
      </c>
      <c r="EA37" t="s">
        <v>3</v>
      </c>
      <c r="EB37" t="s">
        <v>3</v>
      </c>
      <c r="EC37" t="s">
        <v>3</v>
      </c>
      <c r="EE37">
        <v>1441815344</v>
      </c>
      <c r="EF37">
        <v>1</v>
      </c>
      <c r="EG37" t="s">
        <v>21</v>
      </c>
      <c r="EH37">
        <v>0</v>
      </c>
      <c r="EI37" t="s">
        <v>3</v>
      </c>
      <c r="EJ37">
        <v>4</v>
      </c>
      <c r="EK37">
        <v>0</v>
      </c>
      <c r="EL37" t="s">
        <v>22</v>
      </c>
      <c r="EM37" t="s">
        <v>23</v>
      </c>
      <c r="EO37" t="s">
        <v>3</v>
      </c>
      <c r="EQ37">
        <v>1024</v>
      </c>
      <c r="ER37">
        <v>505.95</v>
      </c>
      <c r="ES37">
        <v>0</v>
      </c>
      <c r="ET37">
        <v>0</v>
      </c>
      <c r="EU37">
        <v>0</v>
      </c>
      <c r="EV37">
        <v>505.95</v>
      </c>
      <c r="EW37">
        <v>0.9</v>
      </c>
      <c r="EX37">
        <v>0</v>
      </c>
      <c r="EY37">
        <v>0</v>
      </c>
      <c r="FQ37">
        <v>0</v>
      </c>
      <c r="FR37">
        <f t="shared" si="50"/>
        <v>0</v>
      </c>
      <c r="FS37">
        <v>0</v>
      </c>
      <c r="FX37">
        <v>70</v>
      </c>
      <c r="FY37">
        <v>10</v>
      </c>
      <c r="GA37" t="s">
        <v>3</v>
      </c>
      <c r="GD37">
        <v>0</v>
      </c>
      <c r="GF37">
        <v>1365251613</v>
      </c>
      <c r="GG37">
        <v>2</v>
      </c>
      <c r="GH37">
        <v>1</v>
      </c>
      <c r="GI37">
        <v>-2</v>
      </c>
      <c r="GJ37">
        <v>0</v>
      </c>
      <c r="GK37">
        <f>ROUND(R37*(R12)/100,2)</f>
        <v>0</v>
      </c>
      <c r="GL37">
        <f t="shared" si="51"/>
        <v>0</v>
      </c>
      <c r="GM37">
        <f t="shared" si="52"/>
        <v>93.98</v>
      </c>
      <c r="GN37">
        <f t="shared" si="53"/>
        <v>0</v>
      </c>
      <c r="GO37">
        <f t="shared" si="54"/>
        <v>0</v>
      </c>
      <c r="GP37">
        <f t="shared" si="55"/>
        <v>93.98</v>
      </c>
      <c r="GR37">
        <v>0</v>
      </c>
      <c r="GS37">
        <v>3</v>
      </c>
      <c r="GT37">
        <v>0</v>
      </c>
      <c r="GU37" t="s">
        <v>3</v>
      </c>
      <c r="GV37">
        <f t="shared" si="56"/>
        <v>0</v>
      </c>
      <c r="GW37">
        <v>1</v>
      </c>
      <c r="GX37">
        <f t="shared" si="57"/>
        <v>0</v>
      </c>
      <c r="HA37">
        <v>0</v>
      </c>
      <c r="HB37">
        <v>0</v>
      </c>
      <c r="HC37">
        <f t="shared" si="58"/>
        <v>0</v>
      </c>
      <c r="HE37" t="s">
        <v>3</v>
      </c>
      <c r="HF37" t="s">
        <v>3</v>
      </c>
      <c r="HM37" t="s">
        <v>3</v>
      </c>
      <c r="HN37" t="s">
        <v>3</v>
      </c>
      <c r="HO37" t="s">
        <v>3</v>
      </c>
      <c r="HP37" t="s">
        <v>3</v>
      </c>
      <c r="HQ37" t="s">
        <v>3</v>
      </c>
      <c r="IK37">
        <v>0</v>
      </c>
    </row>
    <row r="39" spans="1:245" x14ac:dyDescent="0.2">
      <c r="A39" s="2">
        <v>51</v>
      </c>
      <c r="B39" s="2">
        <f>B28</f>
        <v>1</v>
      </c>
      <c r="C39" s="2">
        <f>A28</f>
        <v>5</v>
      </c>
      <c r="D39" s="2">
        <f>ROW(A28)</f>
        <v>28</v>
      </c>
      <c r="E39" s="2"/>
      <c r="F39" s="2" t="str">
        <f>IF(F28&lt;&gt;"",F28,"")</f>
        <v>Новый подраздел</v>
      </c>
      <c r="G39" s="2" t="str">
        <f>IF(G28&lt;&gt;"",G28,"")</f>
        <v>1.1 Водоснабжение В1,ТЗ</v>
      </c>
      <c r="H39" s="2">
        <v>0</v>
      </c>
      <c r="I39" s="2"/>
      <c r="J39" s="2"/>
      <c r="K39" s="2"/>
      <c r="L39" s="2"/>
      <c r="M39" s="2"/>
      <c r="N39" s="2"/>
      <c r="O39" s="2">
        <f t="shared" ref="O39:T39" si="61">ROUND(AB39,2)</f>
        <v>6470.66</v>
      </c>
      <c r="P39" s="2">
        <f t="shared" si="61"/>
        <v>1.26</v>
      </c>
      <c r="Q39" s="2">
        <f t="shared" si="61"/>
        <v>2822.32</v>
      </c>
      <c r="R39" s="2">
        <f t="shared" si="61"/>
        <v>1789.54</v>
      </c>
      <c r="S39" s="2">
        <f t="shared" si="61"/>
        <v>3647.08</v>
      </c>
      <c r="T39" s="2">
        <f t="shared" si="61"/>
        <v>0</v>
      </c>
      <c r="U39" s="2">
        <f>AH39</f>
        <v>5.3769999999999998</v>
      </c>
      <c r="V39" s="2">
        <f>AI39</f>
        <v>0</v>
      </c>
      <c r="W39" s="2">
        <f>ROUND(AJ39,2)</f>
        <v>0</v>
      </c>
      <c r="X39" s="2">
        <f>ROUND(AK39,2)</f>
        <v>2552.9499999999998</v>
      </c>
      <c r="Y39" s="2">
        <f>ROUND(AL39,2)</f>
        <v>364.71</v>
      </c>
      <c r="Z39" s="2"/>
      <c r="AA39" s="2"/>
      <c r="AB39" s="2">
        <f>ROUND(SUMIF(AA32:AA37,"=1473091778",O32:O37),2)</f>
        <v>6470.66</v>
      </c>
      <c r="AC39" s="2">
        <f>ROUND(SUMIF(AA32:AA37,"=1473091778",P32:P37),2)</f>
        <v>1.26</v>
      </c>
      <c r="AD39" s="2">
        <f>ROUND(SUMIF(AA32:AA37,"=1473091778",Q32:Q37),2)</f>
        <v>2822.32</v>
      </c>
      <c r="AE39" s="2">
        <f>ROUND(SUMIF(AA32:AA37,"=1473091778",R32:R37),2)</f>
        <v>1789.54</v>
      </c>
      <c r="AF39" s="2">
        <f>ROUND(SUMIF(AA32:AA37,"=1473091778",S32:S37),2)</f>
        <v>3647.08</v>
      </c>
      <c r="AG39" s="2">
        <f>ROUND(SUMIF(AA32:AA37,"=1473091778",T32:T37),2)</f>
        <v>0</v>
      </c>
      <c r="AH39" s="2">
        <f>SUMIF(AA32:AA37,"=1473091778",U32:U37)</f>
        <v>5.3769999999999998</v>
      </c>
      <c r="AI39" s="2">
        <f>SUMIF(AA32:AA37,"=1473091778",V32:V37)</f>
        <v>0</v>
      </c>
      <c r="AJ39" s="2">
        <f>ROUND(SUMIF(AA32:AA37,"=1473091778",W32:W37),2)</f>
        <v>0</v>
      </c>
      <c r="AK39" s="2">
        <f>ROUND(SUMIF(AA32:AA37,"=1473091778",X32:X37),2)</f>
        <v>2552.9499999999998</v>
      </c>
      <c r="AL39" s="2">
        <f>ROUND(SUMIF(AA32:AA37,"=1473091778",Y32:Y37),2)</f>
        <v>364.71</v>
      </c>
      <c r="AM39" s="2"/>
      <c r="AN39" s="2"/>
      <c r="AO39" s="2">
        <f t="shared" ref="AO39:BD39" si="62">ROUND(BX39,2)</f>
        <v>0</v>
      </c>
      <c r="AP39" s="2">
        <f t="shared" si="62"/>
        <v>0</v>
      </c>
      <c r="AQ39" s="2">
        <f t="shared" si="62"/>
        <v>0</v>
      </c>
      <c r="AR39" s="2">
        <f t="shared" si="62"/>
        <v>11321.02</v>
      </c>
      <c r="AS39" s="2">
        <f t="shared" si="62"/>
        <v>0</v>
      </c>
      <c r="AT39" s="2">
        <f t="shared" si="62"/>
        <v>0</v>
      </c>
      <c r="AU39" s="2">
        <f t="shared" si="62"/>
        <v>11321.02</v>
      </c>
      <c r="AV39" s="2">
        <f t="shared" si="62"/>
        <v>1.26</v>
      </c>
      <c r="AW39" s="2">
        <f t="shared" si="62"/>
        <v>1.26</v>
      </c>
      <c r="AX39" s="2">
        <f t="shared" si="62"/>
        <v>0</v>
      </c>
      <c r="AY39" s="2">
        <f t="shared" si="62"/>
        <v>1.26</v>
      </c>
      <c r="AZ39" s="2">
        <f t="shared" si="62"/>
        <v>0</v>
      </c>
      <c r="BA39" s="2">
        <f t="shared" si="62"/>
        <v>0</v>
      </c>
      <c r="BB39" s="2">
        <f t="shared" si="62"/>
        <v>0</v>
      </c>
      <c r="BC39" s="2">
        <f t="shared" si="62"/>
        <v>0</v>
      </c>
      <c r="BD39" s="2">
        <f t="shared" si="62"/>
        <v>0</v>
      </c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2"/>
      <c r="BP39" s="2"/>
      <c r="BQ39" s="2"/>
      <c r="BR39" s="2"/>
      <c r="BS39" s="2"/>
      <c r="BT39" s="2"/>
      <c r="BU39" s="2"/>
      <c r="BV39" s="2"/>
      <c r="BW39" s="2"/>
      <c r="BX39" s="2">
        <f>ROUND(SUMIF(AA32:AA37,"=1473091778",FQ32:FQ37),2)</f>
        <v>0</v>
      </c>
      <c r="BY39" s="2">
        <f>ROUND(SUMIF(AA32:AA37,"=1473091778",FR32:FR37),2)</f>
        <v>0</v>
      </c>
      <c r="BZ39" s="2">
        <f>ROUND(SUMIF(AA32:AA37,"=1473091778",GL32:GL37),2)</f>
        <v>0</v>
      </c>
      <c r="CA39" s="2">
        <f>ROUND(SUMIF(AA32:AA37,"=1473091778",GM32:GM37),2)</f>
        <v>11321.02</v>
      </c>
      <c r="CB39" s="2">
        <f>ROUND(SUMIF(AA32:AA37,"=1473091778",GN32:GN37),2)</f>
        <v>0</v>
      </c>
      <c r="CC39" s="2">
        <f>ROUND(SUMIF(AA32:AA37,"=1473091778",GO32:GO37),2)</f>
        <v>0</v>
      </c>
      <c r="CD39" s="2">
        <f>ROUND(SUMIF(AA32:AA37,"=1473091778",GP32:GP37),2)</f>
        <v>11321.02</v>
      </c>
      <c r="CE39" s="2">
        <f>AC39-BX39</f>
        <v>1.26</v>
      </c>
      <c r="CF39" s="2">
        <f>AC39-BY39</f>
        <v>1.26</v>
      </c>
      <c r="CG39" s="2">
        <f>BX39-BZ39</f>
        <v>0</v>
      </c>
      <c r="CH39" s="2">
        <f>AC39-BX39-BY39+BZ39</f>
        <v>1.26</v>
      </c>
      <c r="CI39" s="2">
        <f>BY39-BZ39</f>
        <v>0</v>
      </c>
      <c r="CJ39" s="2">
        <f>ROUND(SUMIF(AA32:AA37,"=1473091778",GX32:GX37),2)</f>
        <v>0</v>
      </c>
      <c r="CK39" s="2">
        <f>ROUND(SUMIF(AA32:AA37,"=1473091778",GY32:GY37),2)</f>
        <v>0</v>
      </c>
      <c r="CL39" s="2">
        <f>ROUND(SUMIF(AA32:AA37,"=1473091778",GZ32:GZ37),2)</f>
        <v>0</v>
      </c>
      <c r="CM39" s="2">
        <f>ROUND(SUMIF(AA32:AA37,"=1473091778",HD32:HD37),2)</f>
        <v>0</v>
      </c>
      <c r="CN39" s="2"/>
      <c r="CO39" s="2"/>
      <c r="CP39" s="2"/>
      <c r="CQ39" s="2"/>
      <c r="CR39" s="2"/>
      <c r="CS39" s="2"/>
      <c r="CT39" s="2"/>
      <c r="CU39" s="2"/>
      <c r="CV39" s="2"/>
      <c r="CW39" s="2"/>
      <c r="CX39" s="2"/>
      <c r="CY39" s="2"/>
      <c r="CZ39" s="2"/>
      <c r="DA39" s="2"/>
      <c r="DB39" s="2"/>
      <c r="DC39" s="2"/>
      <c r="DD39" s="2"/>
      <c r="DE39" s="2"/>
      <c r="DF39" s="2"/>
      <c r="DG39" s="3"/>
      <c r="DH39" s="3"/>
      <c r="DI39" s="3"/>
      <c r="DJ39" s="3"/>
      <c r="DK39" s="3"/>
      <c r="DL39" s="3"/>
      <c r="DM39" s="3"/>
      <c r="DN39" s="3"/>
      <c r="DO39" s="3"/>
      <c r="DP39" s="3"/>
      <c r="DQ39" s="3"/>
      <c r="DR39" s="3"/>
      <c r="DS39" s="3"/>
      <c r="DT39" s="3"/>
      <c r="DU39" s="3"/>
      <c r="DV39" s="3"/>
      <c r="DW39" s="3"/>
      <c r="DX39" s="3"/>
      <c r="DY39" s="3"/>
      <c r="DZ39" s="3"/>
      <c r="EA39" s="3"/>
      <c r="EB39" s="3"/>
      <c r="EC39" s="3"/>
      <c r="ED39" s="3"/>
      <c r="EE39" s="3"/>
      <c r="EF39" s="3"/>
      <c r="EG39" s="3"/>
      <c r="EH39" s="3"/>
      <c r="EI39" s="3"/>
      <c r="EJ39" s="3"/>
      <c r="EK39" s="3"/>
      <c r="EL39" s="3"/>
      <c r="EM39" s="3"/>
      <c r="EN39" s="3"/>
      <c r="EO39" s="3"/>
      <c r="EP39" s="3"/>
      <c r="EQ39" s="3"/>
      <c r="ER39" s="3"/>
      <c r="ES39" s="3"/>
      <c r="ET39" s="3"/>
      <c r="EU39" s="3"/>
      <c r="EV39" s="3"/>
      <c r="EW39" s="3"/>
      <c r="EX39" s="3"/>
      <c r="EY39" s="3"/>
      <c r="EZ39" s="3"/>
      <c r="FA39" s="3"/>
      <c r="FB39" s="3"/>
      <c r="FC39" s="3"/>
      <c r="FD39" s="3"/>
      <c r="FE39" s="3"/>
      <c r="FF39" s="3"/>
      <c r="FG39" s="3"/>
      <c r="FH39" s="3"/>
      <c r="FI39" s="3"/>
      <c r="FJ39" s="3"/>
      <c r="FK39" s="3"/>
      <c r="FL39" s="3"/>
      <c r="FM39" s="3"/>
      <c r="FN39" s="3"/>
      <c r="FO39" s="3"/>
      <c r="FP39" s="3"/>
      <c r="FQ39" s="3"/>
      <c r="FR39" s="3"/>
      <c r="FS39" s="3"/>
      <c r="FT39" s="3"/>
      <c r="FU39" s="3"/>
      <c r="FV39" s="3"/>
      <c r="FW39" s="3"/>
      <c r="FX39" s="3"/>
      <c r="FY39" s="3"/>
      <c r="FZ39" s="3"/>
      <c r="GA39" s="3"/>
      <c r="GB39" s="3"/>
      <c r="GC39" s="3"/>
      <c r="GD39" s="3"/>
      <c r="GE39" s="3"/>
      <c r="GF39" s="3"/>
      <c r="GG39" s="3"/>
      <c r="GH39" s="3"/>
      <c r="GI39" s="3"/>
      <c r="GJ39" s="3"/>
      <c r="GK39" s="3"/>
      <c r="GL39" s="3"/>
      <c r="GM39" s="3"/>
      <c r="GN39" s="3"/>
      <c r="GO39" s="3"/>
      <c r="GP39" s="3"/>
      <c r="GQ39" s="3"/>
      <c r="GR39" s="3"/>
      <c r="GS39" s="3"/>
      <c r="GT39" s="3"/>
      <c r="GU39" s="3"/>
      <c r="GV39" s="3"/>
      <c r="GW39" s="3"/>
      <c r="GX39" s="3">
        <v>0</v>
      </c>
    </row>
    <row r="41" spans="1:245" x14ac:dyDescent="0.2">
      <c r="A41" s="4">
        <v>50</v>
      </c>
      <c r="B41" s="4">
        <v>0</v>
      </c>
      <c r="C41" s="4">
        <v>0</v>
      </c>
      <c r="D41" s="4">
        <v>1</v>
      </c>
      <c r="E41" s="4">
        <v>201</v>
      </c>
      <c r="F41" s="4">
        <f>ROUND(Source!O39,O41)</f>
        <v>6470.66</v>
      </c>
      <c r="G41" s="4" t="s">
        <v>43</v>
      </c>
      <c r="H41" s="4" t="s">
        <v>44</v>
      </c>
      <c r="I41" s="4"/>
      <c r="J41" s="4"/>
      <c r="K41" s="4">
        <v>201</v>
      </c>
      <c r="L41" s="4">
        <v>1</v>
      </c>
      <c r="M41" s="4">
        <v>3</v>
      </c>
      <c r="N41" s="4" t="s">
        <v>3</v>
      </c>
      <c r="O41" s="4">
        <v>2</v>
      </c>
      <c r="P41" s="4"/>
      <c r="Q41" s="4"/>
      <c r="R41" s="4"/>
      <c r="S41" s="4"/>
      <c r="T41" s="4"/>
      <c r="U41" s="4"/>
      <c r="V41" s="4"/>
      <c r="W41" s="4">
        <v>6470.66</v>
      </c>
      <c r="X41" s="4">
        <v>1</v>
      </c>
      <c r="Y41" s="4">
        <v>6470.66</v>
      </c>
      <c r="Z41" s="4"/>
      <c r="AA41" s="4"/>
      <c r="AB41" s="4"/>
    </row>
    <row r="42" spans="1:245" x14ac:dyDescent="0.2">
      <c r="A42" s="4">
        <v>50</v>
      </c>
      <c r="B42" s="4">
        <v>0</v>
      </c>
      <c r="C42" s="4">
        <v>0</v>
      </c>
      <c r="D42" s="4">
        <v>1</v>
      </c>
      <c r="E42" s="4">
        <v>202</v>
      </c>
      <c r="F42" s="4">
        <f>ROUND(Source!P39,O42)</f>
        <v>1.26</v>
      </c>
      <c r="G42" s="4" t="s">
        <v>45</v>
      </c>
      <c r="H42" s="4" t="s">
        <v>46</v>
      </c>
      <c r="I42" s="4"/>
      <c r="J42" s="4"/>
      <c r="K42" s="4">
        <v>202</v>
      </c>
      <c r="L42" s="4">
        <v>2</v>
      </c>
      <c r="M42" s="4">
        <v>3</v>
      </c>
      <c r="N42" s="4" t="s">
        <v>3</v>
      </c>
      <c r="O42" s="4">
        <v>2</v>
      </c>
      <c r="P42" s="4"/>
      <c r="Q42" s="4"/>
      <c r="R42" s="4"/>
      <c r="S42" s="4"/>
      <c r="T42" s="4"/>
      <c r="U42" s="4"/>
      <c r="V42" s="4"/>
      <c r="W42" s="4">
        <v>1.26</v>
      </c>
      <c r="X42" s="4">
        <v>1</v>
      </c>
      <c r="Y42" s="4">
        <v>1.26</v>
      </c>
      <c r="Z42" s="4"/>
      <c r="AA42" s="4"/>
      <c r="AB42" s="4"/>
    </row>
    <row r="43" spans="1:245" x14ac:dyDescent="0.2">
      <c r="A43" s="4">
        <v>50</v>
      </c>
      <c r="B43" s="4">
        <v>0</v>
      </c>
      <c r="C43" s="4">
        <v>0</v>
      </c>
      <c r="D43" s="4">
        <v>1</v>
      </c>
      <c r="E43" s="4">
        <v>222</v>
      </c>
      <c r="F43" s="4">
        <f>ROUND(Source!AO39,O43)</f>
        <v>0</v>
      </c>
      <c r="G43" s="4" t="s">
        <v>47</v>
      </c>
      <c r="H43" s="4" t="s">
        <v>48</v>
      </c>
      <c r="I43" s="4"/>
      <c r="J43" s="4"/>
      <c r="K43" s="4">
        <v>222</v>
      </c>
      <c r="L43" s="4">
        <v>3</v>
      </c>
      <c r="M43" s="4">
        <v>3</v>
      </c>
      <c r="N43" s="4" t="s">
        <v>3</v>
      </c>
      <c r="O43" s="4">
        <v>2</v>
      </c>
      <c r="P43" s="4"/>
      <c r="Q43" s="4"/>
      <c r="R43" s="4"/>
      <c r="S43" s="4"/>
      <c r="T43" s="4"/>
      <c r="U43" s="4"/>
      <c r="V43" s="4"/>
      <c r="W43" s="4">
        <v>0</v>
      </c>
      <c r="X43" s="4">
        <v>1</v>
      </c>
      <c r="Y43" s="4">
        <v>0</v>
      </c>
      <c r="Z43" s="4"/>
      <c r="AA43" s="4"/>
      <c r="AB43" s="4"/>
    </row>
    <row r="44" spans="1:245" x14ac:dyDescent="0.2">
      <c r="A44" s="4">
        <v>50</v>
      </c>
      <c r="B44" s="4">
        <v>0</v>
      </c>
      <c r="C44" s="4">
        <v>0</v>
      </c>
      <c r="D44" s="4">
        <v>1</v>
      </c>
      <c r="E44" s="4">
        <v>225</v>
      </c>
      <c r="F44" s="4">
        <f>ROUND(Source!AV39,O44)</f>
        <v>1.26</v>
      </c>
      <c r="G44" s="4" t="s">
        <v>49</v>
      </c>
      <c r="H44" s="4" t="s">
        <v>50</v>
      </c>
      <c r="I44" s="4"/>
      <c r="J44" s="4"/>
      <c r="K44" s="4">
        <v>225</v>
      </c>
      <c r="L44" s="4">
        <v>4</v>
      </c>
      <c r="M44" s="4">
        <v>3</v>
      </c>
      <c r="N44" s="4" t="s">
        <v>3</v>
      </c>
      <c r="O44" s="4">
        <v>2</v>
      </c>
      <c r="P44" s="4"/>
      <c r="Q44" s="4"/>
      <c r="R44" s="4"/>
      <c r="S44" s="4"/>
      <c r="T44" s="4"/>
      <c r="U44" s="4"/>
      <c r="V44" s="4"/>
      <c r="W44" s="4">
        <v>1.26</v>
      </c>
      <c r="X44" s="4">
        <v>1</v>
      </c>
      <c r="Y44" s="4">
        <v>1.26</v>
      </c>
      <c r="Z44" s="4"/>
      <c r="AA44" s="4"/>
      <c r="AB44" s="4"/>
    </row>
    <row r="45" spans="1:245" x14ac:dyDescent="0.2">
      <c r="A45" s="4">
        <v>50</v>
      </c>
      <c r="B45" s="4">
        <v>0</v>
      </c>
      <c r="C45" s="4">
        <v>0</v>
      </c>
      <c r="D45" s="4">
        <v>1</v>
      </c>
      <c r="E45" s="4">
        <v>226</v>
      </c>
      <c r="F45" s="4">
        <f>ROUND(Source!AW39,O45)</f>
        <v>1.26</v>
      </c>
      <c r="G45" s="4" t="s">
        <v>51</v>
      </c>
      <c r="H45" s="4" t="s">
        <v>52</v>
      </c>
      <c r="I45" s="4"/>
      <c r="J45" s="4"/>
      <c r="K45" s="4">
        <v>226</v>
      </c>
      <c r="L45" s="4">
        <v>5</v>
      </c>
      <c r="M45" s="4">
        <v>3</v>
      </c>
      <c r="N45" s="4" t="s">
        <v>3</v>
      </c>
      <c r="O45" s="4">
        <v>2</v>
      </c>
      <c r="P45" s="4"/>
      <c r="Q45" s="4"/>
      <c r="R45" s="4"/>
      <c r="S45" s="4"/>
      <c r="T45" s="4"/>
      <c r="U45" s="4"/>
      <c r="V45" s="4"/>
      <c r="W45" s="4">
        <v>1.26</v>
      </c>
      <c r="X45" s="4">
        <v>1</v>
      </c>
      <c r="Y45" s="4">
        <v>1.26</v>
      </c>
      <c r="Z45" s="4"/>
      <c r="AA45" s="4"/>
      <c r="AB45" s="4"/>
    </row>
    <row r="46" spans="1:245" x14ac:dyDescent="0.2">
      <c r="A46" s="4">
        <v>50</v>
      </c>
      <c r="B46" s="4">
        <v>0</v>
      </c>
      <c r="C46" s="4">
        <v>0</v>
      </c>
      <c r="D46" s="4">
        <v>1</v>
      </c>
      <c r="E46" s="4">
        <v>227</v>
      </c>
      <c r="F46" s="4">
        <f>ROUND(Source!AX39,O46)</f>
        <v>0</v>
      </c>
      <c r="G46" s="4" t="s">
        <v>53</v>
      </c>
      <c r="H46" s="4" t="s">
        <v>54</v>
      </c>
      <c r="I46" s="4"/>
      <c r="J46" s="4"/>
      <c r="K46" s="4">
        <v>227</v>
      </c>
      <c r="L46" s="4">
        <v>6</v>
      </c>
      <c r="M46" s="4">
        <v>3</v>
      </c>
      <c r="N46" s="4" t="s">
        <v>3</v>
      </c>
      <c r="O46" s="4">
        <v>2</v>
      </c>
      <c r="P46" s="4"/>
      <c r="Q46" s="4"/>
      <c r="R46" s="4"/>
      <c r="S46" s="4"/>
      <c r="T46" s="4"/>
      <c r="U46" s="4"/>
      <c r="V46" s="4"/>
      <c r="W46" s="4">
        <v>0</v>
      </c>
      <c r="X46" s="4">
        <v>1</v>
      </c>
      <c r="Y46" s="4">
        <v>0</v>
      </c>
      <c r="Z46" s="4"/>
      <c r="AA46" s="4"/>
      <c r="AB46" s="4"/>
    </row>
    <row r="47" spans="1:245" x14ac:dyDescent="0.2">
      <c r="A47" s="4">
        <v>50</v>
      </c>
      <c r="B47" s="4">
        <v>0</v>
      </c>
      <c r="C47" s="4">
        <v>0</v>
      </c>
      <c r="D47" s="4">
        <v>1</v>
      </c>
      <c r="E47" s="4">
        <v>228</v>
      </c>
      <c r="F47" s="4">
        <f>ROUND(Source!AY39,O47)</f>
        <v>1.26</v>
      </c>
      <c r="G47" s="4" t="s">
        <v>55</v>
      </c>
      <c r="H47" s="4" t="s">
        <v>56</v>
      </c>
      <c r="I47" s="4"/>
      <c r="J47" s="4"/>
      <c r="K47" s="4">
        <v>228</v>
      </c>
      <c r="L47" s="4">
        <v>7</v>
      </c>
      <c r="M47" s="4">
        <v>3</v>
      </c>
      <c r="N47" s="4" t="s">
        <v>3</v>
      </c>
      <c r="O47" s="4">
        <v>2</v>
      </c>
      <c r="P47" s="4"/>
      <c r="Q47" s="4"/>
      <c r="R47" s="4"/>
      <c r="S47" s="4"/>
      <c r="T47" s="4"/>
      <c r="U47" s="4"/>
      <c r="V47" s="4"/>
      <c r="W47" s="4">
        <v>1.26</v>
      </c>
      <c r="X47" s="4">
        <v>1</v>
      </c>
      <c r="Y47" s="4">
        <v>1.26</v>
      </c>
      <c r="Z47" s="4"/>
      <c r="AA47" s="4"/>
      <c r="AB47" s="4"/>
    </row>
    <row r="48" spans="1:245" x14ac:dyDescent="0.2">
      <c r="A48" s="4">
        <v>50</v>
      </c>
      <c r="B48" s="4">
        <v>0</v>
      </c>
      <c r="C48" s="4">
        <v>0</v>
      </c>
      <c r="D48" s="4">
        <v>1</v>
      </c>
      <c r="E48" s="4">
        <v>216</v>
      </c>
      <c r="F48" s="4">
        <f>ROUND(Source!AP39,O48)</f>
        <v>0</v>
      </c>
      <c r="G48" s="4" t="s">
        <v>57</v>
      </c>
      <c r="H48" s="4" t="s">
        <v>58</v>
      </c>
      <c r="I48" s="4"/>
      <c r="J48" s="4"/>
      <c r="K48" s="4">
        <v>216</v>
      </c>
      <c r="L48" s="4">
        <v>8</v>
      </c>
      <c r="M48" s="4">
        <v>3</v>
      </c>
      <c r="N48" s="4" t="s">
        <v>3</v>
      </c>
      <c r="O48" s="4">
        <v>2</v>
      </c>
      <c r="P48" s="4"/>
      <c r="Q48" s="4"/>
      <c r="R48" s="4"/>
      <c r="S48" s="4"/>
      <c r="T48" s="4"/>
      <c r="U48" s="4"/>
      <c r="V48" s="4"/>
      <c r="W48" s="4">
        <v>0</v>
      </c>
      <c r="X48" s="4">
        <v>1</v>
      </c>
      <c r="Y48" s="4">
        <v>0</v>
      </c>
      <c r="Z48" s="4"/>
      <c r="AA48" s="4"/>
      <c r="AB48" s="4"/>
    </row>
    <row r="49" spans="1:28" x14ac:dyDescent="0.2">
      <c r="A49" s="4">
        <v>50</v>
      </c>
      <c r="B49" s="4">
        <v>0</v>
      </c>
      <c r="C49" s="4">
        <v>0</v>
      </c>
      <c r="D49" s="4">
        <v>1</v>
      </c>
      <c r="E49" s="4">
        <v>223</v>
      </c>
      <c r="F49" s="4">
        <f>ROUND(Source!AQ39,O49)</f>
        <v>0</v>
      </c>
      <c r="G49" s="4" t="s">
        <v>59</v>
      </c>
      <c r="H49" s="4" t="s">
        <v>60</v>
      </c>
      <c r="I49" s="4"/>
      <c r="J49" s="4"/>
      <c r="K49" s="4">
        <v>223</v>
      </c>
      <c r="L49" s="4">
        <v>9</v>
      </c>
      <c r="M49" s="4">
        <v>3</v>
      </c>
      <c r="N49" s="4" t="s">
        <v>3</v>
      </c>
      <c r="O49" s="4">
        <v>2</v>
      </c>
      <c r="P49" s="4"/>
      <c r="Q49" s="4"/>
      <c r="R49" s="4"/>
      <c r="S49" s="4"/>
      <c r="T49" s="4"/>
      <c r="U49" s="4"/>
      <c r="V49" s="4"/>
      <c r="W49" s="4">
        <v>0</v>
      </c>
      <c r="X49" s="4">
        <v>1</v>
      </c>
      <c r="Y49" s="4">
        <v>0</v>
      </c>
      <c r="Z49" s="4"/>
      <c r="AA49" s="4"/>
      <c r="AB49" s="4"/>
    </row>
    <row r="50" spans="1:28" x14ac:dyDescent="0.2">
      <c r="A50" s="4">
        <v>50</v>
      </c>
      <c r="B50" s="4">
        <v>0</v>
      </c>
      <c r="C50" s="4">
        <v>0</v>
      </c>
      <c r="D50" s="4">
        <v>1</v>
      </c>
      <c r="E50" s="4">
        <v>229</v>
      </c>
      <c r="F50" s="4">
        <f>ROUND(Source!AZ39,O50)</f>
        <v>0</v>
      </c>
      <c r="G50" s="4" t="s">
        <v>61</v>
      </c>
      <c r="H50" s="4" t="s">
        <v>62</v>
      </c>
      <c r="I50" s="4"/>
      <c r="J50" s="4"/>
      <c r="K50" s="4">
        <v>229</v>
      </c>
      <c r="L50" s="4">
        <v>10</v>
      </c>
      <c r="M50" s="4">
        <v>3</v>
      </c>
      <c r="N50" s="4" t="s">
        <v>3</v>
      </c>
      <c r="O50" s="4">
        <v>2</v>
      </c>
      <c r="P50" s="4"/>
      <c r="Q50" s="4"/>
      <c r="R50" s="4"/>
      <c r="S50" s="4"/>
      <c r="T50" s="4"/>
      <c r="U50" s="4"/>
      <c r="V50" s="4"/>
      <c r="W50" s="4">
        <v>0</v>
      </c>
      <c r="X50" s="4">
        <v>1</v>
      </c>
      <c r="Y50" s="4">
        <v>0</v>
      </c>
      <c r="Z50" s="4"/>
      <c r="AA50" s="4"/>
      <c r="AB50" s="4"/>
    </row>
    <row r="51" spans="1:28" x14ac:dyDescent="0.2">
      <c r="A51" s="4">
        <v>50</v>
      </c>
      <c r="B51" s="4">
        <v>0</v>
      </c>
      <c r="C51" s="4">
        <v>0</v>
      </c>
      <c r="D51" s="4">
        <v>1</v>
      </c>
      <c r="E51" s="4">
        <v>203</v>
      </c>
      <c r="F51" s="4">
        <f>ROUND(Source!Q39,O51)</f>
        <v>2822.32</v>
      </c>
      <c r="G51" s="4" t="s">
        <v>63</v>
      </c>
      <c r="H51" s="4" t="s">
        <v>64</v>
      </c>
      <c r="I51" s="4"/>
      <c r="J51" s="4"/>
      <c r="K51" s="4">
        <v>203</v>
      </c>
      <c r="L51" s="4">
        <v>11</v>
      </c>
      <c r="M51" s="4">
        <v>3</v>
      </c>
      <c r="N51" s="4" t="s">
        <v>3</v>
      </c>
      <c r="O51" s="4">
        <v>2</v>
      </c>
      <c r="P51" s="4"/>
      <c r="Q51" s="4"/>
      <c r="R51" s="4"/>
      <c r="S51" s="4"/>
      <c r="T51" s="4"/>
      <c r="U51" s="4"/>
      <c r="V51" s="4"/>
      <c r="W51" s="4">
        <v>2822.32</v>
      </c>
      <c r="X51" s="4">
        <v>1</v>
      </c>
      <c r="Y51" s="4">
        <v>2822.32</v>
      </c>
      <c r="Z51" s="4"/>
      <c r="AA51" s="4"/>
      <c r="AB51" s="4"/>
    </row>
    <row r="52" spans="1:28" x14ac:dyDescent="0.2">
      <c r="A52" s="4">
        <v>50</v>
      </c>
      <c r="B52" s="4">
        <v>0</v>
      </c>
      <c r="C52" s="4">
        <v>0</v>
      </c>
      <c r="D52" s="4">
        <v>1</v>
      </c>
      <c r="E52" s="4">
        <v>231</v>
      </c>
      <c r="F52" s="4">
        <f>ROUND(Source!BB39,O52)</f>
        <v>0</v>
      </c>
      <c r="G52" s="4" t="s">
        <v>65</v>
      </c>
      <c r="H52" s="4" t="s">
        <v>66</v>
      </c>
      <c r="I52" s="4"/>
      <c r="J52" s="4"/>
      <c r="K52" s="4">
        <v>231</v>
      </c>
      <c r="L52" s="4">
        <v>12</v>
      </c>
      <c r="M52" s="4">
        <v>3</v>
      </c>
      <c r="N52" s="4" t="s">
        <v>3</v>
      </c>
      <c r="O52" s="4">
        <v>2</v>
      </c>
      <c r="P52" s="4"/>
      <c r="Q52" s="4"/>
      <c r="R52" s="4"/>
      <c r="S52" s="4"/>
      <c r="T52" s="4"/>
      <c r="U52" s="4"/>
      <c r="V52" s="4"/>
      <c r="W52" s="4">
        <v>0</v>
      </c>
      <c r="X52" s="4">
        <v>1</v>
      </c>
      <c r="Y52" s="4">
        <v>0</v>
      </c>
      <c r="Z52" s="4"/>
      <c r="AA52" s="4"/>
      <c r="AB52" s="4"/>
    </row>
    <row r="53" spans="1:28" x14ac:dyDescent="0.2">
      <c r="A53" s="4">
        <v>50</v>
      </c>
      <c r="B53" s="4">
        <v>0</v>
      </c>
      <c r="C53" s="4">
        <v>0</v>
      </c>
      <c r="D53" s="4">
        <v>1</v>
      </c>
      <c r="E53" s="4">
        <v>204</v>
      </c>
      <c r="F53" s="4">
        <f>ROUND(Source!R39,O53)</f>
        <v>1789.54</v>
      </c>
      <c r="G53" s="4" t="s">
        <v>67</v>
      </c>
      <c r="H53" s="4" t="s">
        <v>68</v>
      </c>
      <c r="I53" s="4"/>
      <c r="J53" s="4"/>
      <c r="K53" s="4">
        <v>204</v>
      </c>
      <c r="L53" s="4">
        <v>13</v>
      </c>
      <c r="M53" s="4">
        <v>3</v>
      </c>
      <c r="N53" s="4" t="s">
        <v>3</v>
      </c>
      <c r="O53" s="4">
        <v>2</v>
      </c>
      <c r="P53" s="4"/>
      <c r="Q53" s="4"/>
      <c r="R53" s="4"/>
      <c r="S53" s="4"/>
      <c r="T53" s="4"/>
      <c r="U53" s="4"/>
      <c r="V53" s="4"/>
      <c r="W53" s="4">
        <v>1789.54</v>
      </c>
      <c r="X53" s="4">
        <v>1</v>
      </c>
      <c r="Y53" s="4">
        <v>1789.54</v>
      </c>
      <c r="Z53" s="4"/>
      <c r="AA53" s="4"/>
      <c r="AB53" s="4"/>
    </row>
    <row r="54" spans="1:28" x14ac:dyDescent="0.2">
      <c r="A54" s="4">
        <v>50</v>
      </c>
      <c r="B54" s="4">
        <v>0</v>
      </c>
      <c r="C54" s="4">
        <v>0</v>
      </c>
      <c r="D54" s="4">
        <v>1</v>
      </c>
      <c r="E54" s="4">
        <v>205</v>
      </c>
      <c r="F54" s="4">
        <f>ROUND(Source!S39,O54)</f>
        <v>3647.08</v>
      </c>
      <c r="G54" s="4" t="s">
        <v>69</v>
      </c>
      <c r="H54" s="4" t="s">
        <v>70</v>
      </c>
      <c r="I54" s="4"/>
      <c r="J54" s="4"/>
      <c r="K54" s="4">
        <v>205</v>
      </c>
      <c r="L54" s="4">
        <v>14</v>
      </c>
      <c r="M54" s="4">
        <v>3</v>
      </c>
      <c r="N54" s="4" t="s">
        <v>3</v>
      </c>
      <c r="O54" s="4">
        <v>2</v>
      </c>
      <c r="P54" s="4"/>
      <c r="Q54" s="4"/>
      <c r="R54" s="4"/>
      <c r="S54" s="4"/>
      <c r="T54" s="4"/>
      <c r="U54" s="4"/>
      <c r="V54" s="4"/>
      <c r="W54" s="4">
        <v>3647.08</v>
      </c>
      <c r="X54" s="4">
        <v>1</v>
      </c>
      <c r="Y54" s="4">
        <v>3647.08</v>
      </c>
      <c r="Z54" s="4"/>
      <c r="AA54" s="4"/>
      <c r="AB54" s="4"/>
    </row>
    <row r="55" spans="1:28" x14ac:dyDescent="0.2">
      <c r="A55" s="4">
        <v>50</v>
      </c>
      <c r="B55" s="4">
        <v>0</v>
      </c>
      <c r="C55" s="4">
        <v>0</v>
      </c>
      <c r="D55" s="4">
        <v>1</v>
      </c>
      <c r="E55" s="4">
        <v>232</v>
      </c>
      <c r="F55" s="4">
        <f>ROUND(Source!BC39,O55)</f>
        <v>0</v>
      </c>
      <c r="G55" s="4" t="s">
        <v>71</v>
      </c>
      <c r="H55" s="4" t="s">
        <v>72</v>
      </c>
      <c r="I55" s="4"/>
      <c r="J55" s="4"/>
      <c r="K55" s="4">
        <v>232</v>
      </c>
      <c r="L55" s="4">
        <v>15</v>
      </c>
      <c r="M55" s="4">
        <v>3</v>
      </c>
      <c r="N55" s="4" t="s">
        <v>3</v>
      </c>
      <c r="O55" s="4">
        <v>2</v>
      </c>
      <c r="P55" s="4"/>
      <c r="Q55" s="4"/>
      <c r="R55" s="4"/>
      <c r="S55" s="4"/>
      <c r="T55" s="4"/>
      <c r="U55" s="4"/>
      <c r="V55" s="4"/>
      <c r="W55" s="4">
        <v>0</v>
      </c>
      <c r="X55" s="4">
        <v>1</v>
      </c>
      <c r="Y55" s="4">
        <v>0</v>
      </c>
      <c r="Z55" s="4"/>
      <c r="AA55" s="4"/>
      <c r="AB55" s="4"/>
    </row>
    <row r="56" spans="1:28" x14ac:dyDescent="0.2">
      <c r="A56" s="4">
        <v>50</v>
      </c>
      <c r="B56" s="4">
        <v>0</v>
      </c>
      <c r="C56" s="4">
        <v>0</v>
      </c>
      <c r="D56" s="4">
        <v>1</v>
      </c>
      <c r="E56" s="4">
        <v>214</v>
      </c>
      <c r="F56" s="4">
        <f>ROUND(Source!AS39,O56)</f>
        <v>0</v>
      </c>
      <c r="G56" s="4" t="s">
        <v>73</v>
      </c>
      <c r="H56" s="4" t="s">
        <v>74</v>
      </c>
      <c r="I56" s="4"/>
      <c r="J56" s="4"/>
      <c r="K56" s="4">
        <v>214</v>
      </c>
      <c r="L56" s="4">
        <v>16</v>
      </c>
      <c r="M56" s="4">
        <v>3</v>
      </c>
      <c r="N56" s="4" t="s">
        <v>3</v>
      </c>
      <c r="O56" s="4">
        <v>2</v>
      </c>
      <c r="P56" s="4"/>
      <c r="Q56" s="4"/>
      <c r="R56" s="4"/>
      <c r="S56" s="4"/>
      <c r="T56" s="4"/>
      <c r="U56" s="4"/>
      <c r="V56" s="4"/>
      <c r="W56" s="4">
        <v>0</v>
      </c>
      <c r="X56" s="4">
        <v>1</v>
      </c>
      <c r="Y56" s="4">
        <v>0</v>
      </c>
      <c r="Z56" s="4"/>
      <c r="AA56" s="4"/>
      <c r="AB56" s="4"/>
    </row>
    <row r="57" spans="1:28" x14ac:dyDescent="0.2">
      <c r="A57" s="4">
        <v>50</v>
      </c>
      <c r="B57" s="4">
        <v>0</v>
      </c>
      <c r="C57" s="4">
        <v>0</v>
      </c>
      <c r="D57" s="4">
        <v>1</v>
      </c>
      <c r="E57" s="4">
        <v>215</v>
      </c>
      <c r="F57" s="4">
        <f>ROUND(Source!AT39,O57)</f>
        <v>0</v>
      </c>
      <c r="G57" s="4" t="s">
        <v>75</v>
      </c>
      <c r="H57" s="4" t="s">
        <v>76</v>
      </c>
      <c r="I57" s="4"/>
      <c r="J57" s="4"/>
      <c r="K57" s="4">
        <v>215</v>
      </c>
      <c r="L57" s="4">
        <v>17</v>
      </c>
      <c r="M57" s="4">
        <v>3</v>
      </c>
      <c r="N57" s="4" t="s">
        <v>3</v>
      </c>
      <c r="O57" s="4">
        <v>2</v>
      </c>
      <c r="P57" s="4"/>
      <c r="Q57" s="4"/>
      <c r="R57" s="4"/>
      <c r="S57" s="4"/>
      <c r="T57" s="4"/>
      <c r="U57" s="4"/>
      <c r="V57" s="4"/>
      <c r="W57" s="4">
        <v>0</v>
      </c>
      <c r="X57" s="4">
        <v>1</v>
      </c>
      <c r="Y57" s="4">
        <v>0</v>
      </c>
      <c r="Z57" s="4"/>
      <c r="AA57" s="4"/>
      <c r="AB57" s="4"/>
    </row>
    <row r="58" spans="1:28" x14ac:dyDescent="0.2">
      <c r="A58" s="4">
        <v>50</v>
      </c>
      <c r="B58" s="4">
        <v>0</v>
      </c>
      <c r="C58" s="4">
        <v>0</v>
      </c>
      <c r="D58" s="4">
        <v>1</v>
      </c>
      <c r="E58" s="4">
        <v>217</v>
      </c>
      <c r="F58" s="4">
        <f>ROUND(Source!AU39,O58)</f>
        <v>11321.02</v>
      </c>
      <c r="G58" s="4" t="s">
        <v>77</v>
      </c>
      <c r="H58" s="4" t="s">
        <v>78</v>
      </c>
      <c r="I58" s="4"/>
      <c r="J58" s="4"/>
      <c r="K58" s="4">
        <v>217</v>
      </c>
      <c r="L58" s="4">
        <v>18</v>
      </c>
      <c r="M58" s="4">
        <v>3</v>
      </c>
      <c r="N58" s="4" t="s">
        <v>3</v>
      </c>
      <c r="O58" s="4">
        <v>2</v>
      </c>
      <c r="P58" s="4"/>
      <c r="Q58" s="4"/>
      <c r="R58" s="4"/>
      <c r="S58" s="4"/>
      <c r="T58" s="4"/>
      <c r="U58" s="4"/>
      <c r="V58" s="4"/>
      <c r="W58" s="4">
        <v>11321.02</v>
      </c>
      <c r="X58" s="4">
        <v>1</v>
      </c>
      <c r="Y58" s="4">
        <v>11321.02</v>
      </c>
      <c r="Z58" s="4"/>
      <c r="AA58" s="4"/>
      <c r="AB58" s="4"/>
    </row>
    <row r="59" spans="1:28" x14ac:dyDescent="0.2">
      <c r="A59" s="4">
        <v>50</v>
      </c>
      <c r="B59" s="4">
        <v>0</v>
      </c>
      <c r="C59" s="4">
        <v>0</v>
      </c>
      <c r="D59" s="4">
        <v>1</v>
      </c>
      <c r="E59" s="4">
        <v>230</v>
      </c>
      <c r="F59" s="4">
        <f>ROUND(Source!BA39,O59)</f>
        <v>0</v>
      </c>
      <c r="G59" s="4" t="s">
        <v>79</v>
      </c>
      <c r="H59" s="4" t="s">
        <v>80</v>
      </c>
      <c r="I59" s="4"/>
      <c r="J59" s="4"/>
      <c r="K59" s="4">
        <v>230</v>
      </c>
      <c r="L59" s="4">
        <v>19</v>
      </c>
      <c r="M59" s="4">
        <v>3</v>
      </c>
      <c r="N59" s="4" t="s">
        <v>3</v>
      </c>
      <c r="O59" s="4">
        <v>2</v>
      </c>
      <c r="P59" s="4"/>
      <c r="Q59" s="4"/>
      <c r="R59" s="4"/>
      <c r="S59" s="4"/>
      <c r="T59" s="4"/>
      <c r="U59" s="4"/>
      <c r="V59" s="4"/>
      <c r="W59" s="4">
        <v>0</v>
      </c>
      <c r="X59" s="4">
        <v>1</v>
      </c>
      <c r="Y59" s="4">
        <v>0</v>
      </c>
      <c r="Z59" s="4"/>
      <c r="AA59" s="4"/>
      <c r="AB59" s="4"/>
    </row>
    <row r="60" spans="1:28" x14ac:dyDescent="0.2">
      <c r="A60" s="4">
        <v>50</v>
      </c>
      <c r="B60" s="4">
        <v>0</v>
      </c>
      <c r="C60" s="4">
        <v>0</v>
      </c>
      <c r="D60" s="4">
        <v>1</v>
      </c>
      <c r="E60" s="4">
        <v>206</v>
      </c>
      <c r="F60" s="4">
        <f>ROUND(Source!T39,O60)</f>
        <v>0</v>
      </c>
      <c r="G60" s="4" t="s">
        <v>81</v>
      </c>
      <c r="H60" s="4" t="s">
        <v>82</v>
      </c>
      <c r="I60" s="4"/>
      <c r="J60" s="4"/>
      <c r="K60" s="4">
        <v>206</v>
      </c>
      <c r="L60" s="4">
        <v>20</v>
      </c>
      <c r="M60" s="4">
        <v>3</v>
      </c>
      <c r="N60" s="4" t="s">
        <v>3</v>
      </c>
      <c r="O60" s="4">
        <v>2</v>
      </c>
      <c r="P60" s="4"/>
      <c r="Q60" s="4"/>
      <c r="R60" s="4"/>
      <c r="S60" s="4"/>
      <c r="T60" s="4"/>
      <c r="U60" s="4"/>
      <c r="V60" s="4"/>
      <c r="W60" s="4">
        <v>0</v>
      </c>
      <c r="X60" s="4">
        <v>1</v>
      </c>
      <c r="Y60" s="4">
        <v>0</v>
      </c>
      <c r="Z60" s="4"/>
      <c r="AA60" s="4"/>
      <c r="AB60" s="4"/>
    </row>
    <row r="61" spans="1:28" x14ac:dyDescent="0.2">
      <c r="A61" s="4">
        <v>50</v>
      </c>
      <c r="B61" s="4">
        <v>0</v>
      </c>
      <c r="C61" s="4">
        <v>0</v>
      </c>
      <c r="D61" s="4">
        <v>1</v>
      </c>
      <c r="E61" s="4">
        <v>207</v>
      </c>
      <c r="F61" s="4">
        <f>Source!U39</f>
        <v>5.3769999999999998</v>
      </c>
      <c r="G61" s="4" t="s">
        <v>83</v>
      </c>
      <c r="H61" s="4" t="s">
        <v>84</v>
      </c>
      <c r="I61" s="4"/>
      <c r="J61" s="4"/>
      <c r="K61" s="4">
        <v>207</v>
      </c>
      <c r="L61" s="4">
        <v>21</v>
      </c>
      <c r="M61" s="4">
        <v>3</v>
      </c>
      <c r="N61" s="4" t="s">
        <v>3</v>
      </c>
      <c r="O61" s="4">
        <v>-1</v>
      </c>
      <c r="P61" s="4"/>
      <c r="Q61" s="4"/>
      <c r="R61" s="4"/>
      <c r="S61" s="4"/>
      <c r="T61" s="4"/>
      <c r="U61" s="4"/>
      <c r="V61" s="4"/>
      <c r="W61" s="4">
        <v>5.3769999999999998</v>
      </c>
      <c r="X61" s="4">
        <v>1</v>
      </c>
      <c r="Y61" s="4">
        <v>5.3769999999999998</v>
      </c>
      <c r="Z61" s="4"/>
      <c r="AA61" s="4"/>
      <c r="AB61" s="4"/>
    </row>
    <row r="62" spans="1:28" x14ac:dyDescent="0.2">
      <c r="A62" s="4">
        <v>50</v>
      </c>
      <c r="B62" s="4">
        <v>0</v>
      </c>
      <c r="C62" s="4">
        <v>0</v>
      </c>
      <c r="D62" s="4">
        <v>1</v>
      </c>
      <c r="E62" s="4">
        <v>208</v>
      </c>
      <c r="F62" s="4">
        <f>Source!V39</f>
        <v>0</v>
      </c>
      <c r="G62" s="4" t="s">
        <v>85</v>
      </c>
      <c r="H62" s="4" t="s">
        <v>86</v>
      </c>
      <c r="I62" s="4"/>
      <c r="J62" s="4"/>
      <c r="K62" s="4">
        <v>208</v>
      </c>
      <c r="L62" s="4">
        <v>22</v>
      </c>
      <c r="M62" s="4">
        <v>3</v>
      </c>
      <c r="N62" s="4" t="s">
        <v>3</v>
      </c>
      <c r="O62" s="4">
        <v>-1</v>
      </c>
      <c r="P62" s="4"/>
      <c r="Q62" s="4"/>
      <c r="R62" s="4"/>
      <c r="S62" s="4"/>
      <c r="T62" s="4"/>
      <c r="U62" s="4"/>
      <c r="V62" s="4"/>
      <c r="W62" s="4">
        <v>0</v>
      </c>
      <c r="X62" s="4">
        <v>1</v>
      </c>
      <c r="Y62" s="4">
        <v>0</v>
      </c>
      <c r="Z62" s="4"/>
      <c r="AA62" s="4"/>
      <c r="AB62" s="4"/>
    </row>
    <row r="63" spans="1:28" x14ac:dyDescent="0.2">
      <c r="A63" s="4">
        <v>50</v>
      </c>
      <c r="B63" s="4">
        <v>0</v>
      </c>
      <c r="C63" s="4">
        <v>0</v>
      </c>
      <c r="D63" s="4">
        <v>1</v>
      </c>
      <c r="E63" s="4">
        <v>209</v>
      </c>
      <c r="F63" s="4">
        <f>ROUND(Source!W39,O63)</f>
        <v>0</v>
      </c>
      <c r="G63" s="4" t="s">
        <v>87</v>
      </c>
      <c r="H63" s="4" t="s">
        <v>88</v>
      </c>
      <c r="I63" s="4"/>
      <c r="J63" s="4"/>
      <c r="K63" s="4">
        <v>209</v>
      </c>
      <c r="L63" s="4">
        <v>23</v>
      </c>
      <c r="M63" s="4">
        <v>3</v>
      </c>
      <c r="N63" s="4" t="s">
        <v>3</v>
      </c>
      <c r="O63" s="4">
        <v>2</v>
      </c>
      <c r="P63" s="4"/>
      <c r="Q63" s="4"/>
      <c r="R63" s="4"/>
      <c r="S63" s="4"/>
      <c r="T63" s="4"/>
      <c r="U63" s="4"/>
      <c r="V63" s="4"/>
      <c r="W63" s="4">
        <v>0</v>
      </c>
      <c r="X63" s="4">
        <v>1</v>
      </c>
      <c r="Y63" s="4">
        <v>0</v>
      </c>
      <c r="Z63" s="4"/>
      <c r="AA63" s="4"/>
      <c r="AB63" s="4"/>
    </row>
    <row r="64" spans="1:28" x14ac:dyDescent="0.2">
      <c r="A64" s="4">
        <v>50</v>
      </c>
      <c r="B64" s="4">
        <v>0</v>
      </c>
      <c r="C64" s="4">
        <v>0</v>
      </c>
      <c r="D64" s="4">
        <v>1</v>
      </c>
      <c r="E64" s="4">
        <v>233</v>
      </c>
      <c r="F64" s="4">
        <f>ROUND(Source!BD39,O64)</f>
        <v>0</v>
      </c>
      <c r="G64" s="4" t="s">
        <v>89</v>
      </c>
      <c r="H64" s="4" t="s">
        <v>90</v>
      </c>
      <c r="I64" s="4"/>
      <c r="J64" s="4"/>
      <c r="K64" s="4">
        <v>233</v>
      </c>
      <c r="L64" s="4">
        <v>24</v>
      </c>
      <c r="M64" s="4">
        <v>3</v>
      </c>
      <c r="N64" s="4" t="s">
        <v>3</v>
      </c>
      <c r="O64" s="4">
        <v>2</v>
      </c>
      <c r="P64" s="4"/>
      <c r="Q64" s="4"/>
      <c r="R64" s="4"/>
      <c r="S64" s="4"/>
      <c r="T64" s="4"/>
      <c r="U64" s="4"/>
      <c r="V64" s="4"/>
      <c r="W64" s="4">
        <v>0</v>
      </c>
      <c r="X64" s="4">
        <v>1</v>
      </c>
      <c r="Y64" s="4">
        <v>0</v>
      </c>
      <c r="Z64" s="4"/>
      <c r="AA64" s="4"/>
      <c r="AB64" s="4"/>
    </row>
    <row r="65" spans="1:245" x14ac:dyDescent="0.2">
      <c r="A65" s="4">
        <v>50</v>
      </c>
      <c r="B65" s="4">
        <v>0</v>
      </c>
      <c r="C65" s="4">
        <v>0</v>
      </c>
      <c r="D65" s="4">
        <v>1</v>
      </c>
      <c r="E65" s="4">
        <v>210</v>
      </c>
      <c r="F65" s="4">
        <f>ROUND(Source!X39,O65)</f>
        <v>2552.9499999999998</v>
      </c>
      <c r="G65" s="4" t="s">
        <v>91</v>
      </c>
      <c r="H65" s="4" t="s">
        <v>92</v>
      </c>
      <c r="I65" s="4"/>
      <c r="J65" s="4"/>
      <c r="K65" s="4">
        <v>210</v>
      </c>
      <c r="L65" s="4">
        <v>25</v>
      </c>
      <c r="M65" s="4">
        <v>3</v>
      </c>
      <c r="N65" s="4" t="s">
        <v>3</v>
      </c>
      <c r="O65" s="4">
        <v>2</v>
      </c>
      <c r="P65" s="4"/>
      <c r="Q65" s="4"/>
      <c r="R65" s="4"/>
      <c r="S65" s="4"/>
      <c r="T65" s="4"/>
      <c r="U65" s="4"/>
      <c r="V65" s="4"/>
      <c r="W65" s="4">
        <v>2552.9499999999998</v>
      </c>
      <c r="X65" s="4">
        <v>1</v>
      </c>
      <c r="Y65" s="4">
        <v>2552.9499999999998</v>
      </c>
      <c r="Z65" s="4"/>
      <c r="AA65" s="4"/>
      <c r="AB65" s="4"/>
    </row>
    <row r="66" spans="1:245" x14ac:dyDescent="0.2">
      <c r="A66" s="4">
        <v>50</v>
      </c>
      <c r="B66" s="4">
        <v>0</v>
      </c>
      <c r="C66" s="4">
        <v>0</v>
      </c>
      <c r="D66" s="4">
        <v>1</v>
      </c>
      <c r="E66" s="4">
        <v>211</v>
      </c>
      <c r="F66" s="4">
        <f>ROUND(Source!Y39,O66)</f>
        <v>364.71</v>
      </c>
      <c r="G66" s="4" t="s">
        <v>93</v>
      </c>
      <c r="H66" s="4" t="s">
        <v>94</v>
      </c>
      <c r="I66" s="4"/>
      <c r="J66" s="4"/>
      <c r="K66" s="4">
        <v>211</v>
      </c>
      <c r="L66" s="4">
        <v>26</v>
      </c>
      <c r="M66" s="4">
        <v>3</v>
      </c>
      <c r="N66" s="4" t="s">
        <v>3</v>
      </c>
      <c r="O66" s="4">
        <v>2</v>
      </c>
      <c r="P66" s="4"/>
      <c r="Q66" s="4"/>
      <c r="R66" s="4"/>
      <c r="S66" s="4"/>
      <c r="T66" s="4"/>
      <c r="U66" s="4"/>
      <c r="V66" s="4"/>
      <c r="W66" s="4">
        <v>364.71</v>
      </c>
      <c r="X66" s="4">
        <v>1</v>
      </c>
      <c r="Y66" s="4">
        <v>364.71</v>
      </c>
      <c r="Z66" s="4"/>
      <c r="AA66" s="4"/>
      <c r="AB66" s="4"/>
    </row>
    <row r="67" spans="1:245" x14ac:dyDescent="0.2">
      <c r="A67" s="4">
        <v>50</v>
      </c>
      <c r="B67" s="4">
        <v>0</v>
      </c>
      <c r="C67" s="4">
        <v>0</v>
      </c>
      <c r="D67" s="4">
        <v>1</v>
      </c>
      <c r="E67" s="4">
        <v>224</v>
      </c>
      <c r="F67" s="4">
        <f>ROUND(Source!AR39,O67)</f>
        <v>11321.02</v>
      </c>
      <c r="G67" s="4" t="s">
        <v>95</v>
      </c>
      <c r="H67" s="4" t="s">
        <v>96</v>
      </c>
      <c r="I67" s="4"/>
      <c r="J67" s="4"/>
      <c r="K67" s="4">
        <v>224</v>
      </c>
      <c r="L67" s="4">
        <v>27</v>
      </c>
      <c r="M67" s="4">
        <v>3</v>
      </c>
      <c r="N67" s="4" t="s">
        <v>3</v>
      </c>
      <c r="O67" s="4">
        <v>2</v>
      </c>
      <c r="P67" s="4"/>
      <c r="Q67" s="4"/>
      <c r="R67" s="4"/>
      <c r="S67" s="4"/>
      <c r="T67" s="4"/>
      <c r="U67" s="4"/>
      <c r="V67" s="4"/>
      <c r="W67" s="4">
        <v>11321.02</v>
      </c>
      <c r="X67" s="4">
        <v>1</v>
      </c>
      <c r="Y67" s="4">
        <v>11321.02</v>
      </c>
      <c r="Z67" s="4"/>
      <c r="AA67" s="4"/>
      <c r="AB67" s="4"/>
    </row>
    <row r="69" spans="1:245" x14ac:dyDescent="0.2">
      <c r="A69" s="1">
        <v>5</v>
      </c>
      <c r="B69" s="1">
        <v>1</v>
      </c>
      <c r="C69" s="1"/>
      <c r="D69" s="1">
        <f>ROW(A78)</f>
        <v>78</v>
      </c>
      <c r="E69" s="1"/>
      <c r="F69" s="1" t="s">
        <v>14</v>
      </c>
      <c r="G69" s="1" t="s">
        <v>97</v>
      </c>
      <c r="H69" s="1" t="s">
        <v>3</v>
      </c>
      <c r="I69" s="1">
        <v>0</v>
      </c>
      <c r="J69" s="1"/>
      <c r="K69" s="1">
        <v>0</v>
      </c>
      <c r="L69" s="1"/>
      <c r="M69" s="1" t="s">
        <v>3</v>
      </c>
      <c r="N69" s="1"/>
      <c r="O69" s="1"/>
      <c r="P69" s="1"/>
      <c r="Q69" s="1"/>
      <c r="R69" s="1"/>
      <c r="S69" s="1">
        <v>0</v>
      </c>
      <c r="T69" s="1"/>
      <c r="U69" s="1" t="s">
        <v>3</v>
      </c>
      <c r="V69" s="1">
        <v>0</v>
      </c>
      <c r="W69" s="1"/>
      <c r="X69" s="1"/>
      <c r="Y69" s="1"/>
      <c r="Z69" s="1"/>
      <c r="AA69" s="1"/>
      <c r="AB69" s="1" t="s">
        <v>3</v>
      </c>
      <c r="AC69" s="1" t="s">
        <v>3</v>
      </c>
      <c r="AD69" s="1" t="s">
        <v>3</v>
      </c>
      <c r="AE69" s="1" t="s">
        <v>3</v>
      </c>
      <c r="AF69" s="1" t="s">
        <v>3</v>
      </c>
      <c r="AG69" s="1" t="s">
        <v>3</v>
      </c>
      <c r="AH69" s="1"/>
      <c r="AI69" s="1"/>
      <c r="AJ69" s="1"/>
      <c r="AK69" s="1"/>
      <c r="AL69" s="1"/>
      <c r="AM69" s="1"/>
      <c r="AN69" s="1"/>
      <c r="AO69" s="1"/>
      <c r="AP69" s="1" t="s">
        <v>3</v>
      </c>
      <c r="AQ69" s="1" t="s">
        <v>3</v>
      </c>
      <c r="AR69" s="1" t="s">
        <v>3</v>
      </c>
      <c r="AS69" s="1"/>
      <c r="AT69" s="1"/>
      <c r="AU69" s="1"/>
      <c r="AV69" s="1"/>
      <c r="AW69" s="1"/>
      <c r="AX69" s="1"/>
      <c r="AY69" s="1"/>
      <c r="AZ69" s="1" t="s">
        <v>3</v>
      </c>
      <c r="BA69" s="1"/>
      <c r="BB69" s="1" t="s">
        <v>3</v>
      </c>
      <c r="BC69" s="1" t="s">
        <v>3</v>
      </c>
      <c r="BD69" s="1" t="s">
        <v>3</v>
      </c>
      <c r="BE69" s="1" t="s">
        <v>3</v>
      </c>
      <c r="BF69" s="1" t="s">
        <v>3</v>
      </c>
      <c r="BG69" s="1" t="s">
        <v>3</v>
      </c>
      <c r="BH69" s="1" t="s">
        <v>3</v>
      </c>
      <c r="BI69" s="1" t="s">
        <v>3</v>
      </c>
      <c r="BJ69" s="1" t="s">
        <v>3</v>
      </c>
      <c r="BK69" s="1" t="s">
        <v>3</v>
      </c>
      <c r="BL69" s="1" t="s">
        <v>3</v>
      </c>
      <c r="BM69" s="1" t="s">
        <v>3</v>
      </c>
      <c r="BN69" s="1" t="s">
        <v>3</v>
      </c>
      <c r="BO69" s="1" t="s">
        <v>3</v>
      </c>
      <c r="BP69" s="1" t="s">
        <v>3</v>
      </c>
      <c r="BQ69" s="1"/>
      <c r="BR69" s="1"/>
      <c r="BS69" s="1"/>
      <c r="BT69" s="1"/>
      <c r="BU69" s="1"/>
      <c r="BV69" s="1"/>
      <c r="BW69" s="1"/>
      <c r="BX69" s="1">
        <v>0</v>
      </c>
      <c r="BY69" s="1"/>
      <c r="BZ69" s="1"/>
      <c r="CA69" s="1"/>
      <c r="CB69" s="1"/>
      <c r="CC69" s="1"/>
      <c r="CD69" s="1"/>
      <c r="CE69" s="1"/>
      <c r="CF69" s="1"/>
      <c r="CG69" s="1"/>
      <c r="CH69" s="1"/>
      <c r="CI69" s="1"/>
      <c r="CJ69" s="1">
        <v>0</v>
      </c>
    </row>
    <row r="71" spans="1:245" x14ac:dyDescent="0.2">
      <c r="A71" s="2">
        <v>52</v>
      </c>
      <c r="B71" s="2">
        <f t="shared" ref="B71:G71" si="63">B78</f>
        <v>1</v>
      </c>
      <c r="C71" s="2">
        <f t="shared" si="63"/>
        <v>5</v>
      </c>
      <c r="D71" s="2">
        <f t="shared" si="63"/>
        <v>69</v>
      </c>
      <c r="E71" s="2">
        <f t="shared" si="63"/>
        <v>0</v>
      </c>
      <c r="F71" s="2" t="str">
        <f t="shared" si="63"/>
        <v>Новый подраздел</v>
      </c>
      <c r="G71" s="2" t="str">
        <f t="shared" si="63"/>
        <v>1.2 Канализация К1</v>
      </c>
      <c r="H71" s="2"/>
      <c r="I71" s="2"/>
      <c r="J71" s="2"/>
      <c r="K71" s="2"/>
      <c r="L71" s="2"/>
      <c r="M71" s="2"/>
      <c r="N71" s="2"/>
      <c r="O71" s="2">
        <f t="shared" ref="O71:AT71" si="64">O78</f>
        <v>0</v>
      </c>
      <c r="P71" s="2">
        <f t="shared" si="64"/>
        <v>0</v>
      </c>
      <c r="Q71" s="2">
        <f t="shared" si="64"/>
        <v>0</v>
      </c>
      <c r="R71" s="2">
        <f t="shared" si="64"/>
        <v>0</v>
      </c>
      <c r="S71" s="2">
        <f t="shared" si="64"/>
        <v>0</v>
      </c>
      <c r="T71" s="2">
        <f t="shared" si="64"/>
        <v>0</v>
      </c>
      <c r="U71" s="2">
        <f t="shared" si="64"/>
        <v>0</v>
      </c>
      <c r="V71" s="2">
        <f t="shared" si="64"/>
        <v>0</v>
      </c>
      <c r="W71" s="2">
        <f t="shared" si="64"/>
        <v>0</v>
      </c>
      <c r="X71" s="2">
        <f t="shared" si="64"/>
        <v>0</v>
      </c>
      <c r="Y71" s="2">
        <f t="shared" si="64"/>
        <v>0</v>
      </c>
      <c r="Z71" s="2">
        <f t="shared" si="64"/>
        <v>0</v>
      </c>
      <c r="AA71" s="2">
        <f t="shared" si="64"/>
        <v>0</v>
      </c>
      <c r="AB71" s="2">
        <f t="shared" si="64"/>
        <v>0</v>
      </c>
      <c r="AC71" s="2">
        <f t="shared" si="64"/>
        <v>0</v>
      </c>
      <c r="AD71" s="2">
        <f t="shared" si="64"/>
        <v>0</v>
      </c>
      <c r="AE71" s="2">
        <f t="shared" si="64"/>
        <v>0</v>
      </c>
      <c r="AF71" s="2">
        <f t="shared" si="64"/>
        <v>0</v>
      </c>
      <c r="AG71" s="2">
        <f t="shared" si="64"/>
        <v>0</v>
      </c>
      <c r="AH71" s="2">
        <f t="shared" si="64"/>
        <v>0</v>
      </c>
      <c r="AI71" s="2">
        <f t="shared" si="64"/>
        <v>0</v>
      </c>
      <c r="AJ71" s="2">
        <f t="shared" si="64"/>
        <v>0</v>
      </c>
      <c r="AK71" s="2">
        <f t="shared" si="64"/>
        <v>0</v>
      </c>
      <c r="AL71" s="2">
        <f t="shared" si="64"/>
        <v>0</v>
      </c>
      <c r="AM71" s="2">
        <f t="shared" si="64"/>
        <v>0</v>
      </c>
      <c r="AN71" s="2">
        <f t="shared" si="64"/>
        <v>0</v>
      </c>
      <c r="AO71" s="2">
        <f t="shared" si="64"/>
        <v>0</v>
      </c>
      <c r="AP71" s="2">
        <f t="shared" si="64"/>
        <v>0</v>
      </c>
      <c r="AQ71" s="2">
        <f t="shared" si="64"/>
        <v>0</v>
      </c>
      <c r="AR71" s="2">
        <f t="shared" si="64"/>
        <v>0</v>
      </c>
      <c r="AS71" s="2">
        <f t="shared" si="64"/>
        <v>0</v>
      </c>
      <c r="AT71" s="2">
        <f t="shared" si="64"/>
        <v>0</v>
      </c>
      <c r="AU71" s="2">
        <f t="shared" ref="AU71:BZ71" si="65">AU78</f>
        <v>0</v>
      </c>
      <c r="AV71" s="2">
        <f t="shared" si="65"/>
        <v>0</v>
      </c>
      <c r="AW71" s="2">
        <f t="shared" si="65"/>
        <v>0</v>
      </c>
      <c r="AX71" s="2">
        <f t="shared" si="65"/>
        <v>0</v>
      </c>
      <c r="AY71" s="2">
        <f t="shared" si="65"/>
        <v>0</v>
      </c>
      <c r="AZ71" s="2">
        <f t="shared" si="65"/>
        <v>0</v>
      </c>
      <c r="BA71" s="2">
        <f t="shared" si="65"/>
        <v>0</v>
      </c>
      <c r="BB71" s="2">
        <f t="shared" si="65"/>
        <v>0</v>
      </c>
      <c r="BC71" s="2">
        <f t="shared" si="65"/>
        <v>0</v>
      </c>
      <c r="BD71" s="2">
        <f t="shared" si="65"/>
        <v>0</v>
      </c>
      <c r="BE71" s="2">
        <f t="shared" si="65"/>
        <v>0</v>
      </c>
      <c r="BF71" s="2">
        <f t="shared" si="65"/>
        <v>0</v>
      </c>
      <c r="BG71" s="2">
        <f t="shared" si="65"/>
        <v>0</v>
      </c>
      <c r="BH71" s="2">
        <f t="shared" si="65"/>
        <v>0</v>
      </c>
      <c r="BI71" s="2">
        <f t="shared" si="65"/>
        <v>0</v>
      </c>
      <c r="BJ71" s="2">
        <f t="shared" si="65"/>
        <v>0</v>
      </c>
      <c r="BK71" s="2">
        <f t="shared" si="65"/>
        <v>0</v>
      </c>
      <c r="BL71" s="2">
        <f t="shared" si="65"/>
        <v>0</v>
      </c>
      <c r="BM71" s="2">
        <f t="shared" si="65"/>
        <v>0</v>
      </c>
      <c r="BN71" s="2">
        <f t="shared" si="65"/>
        <v>0</v>
      </c>
      <c r="BO71" s="2">
        <f t="shared" si="65"/>
        <v>0</v>
      </c>
      <c r="BP71" s="2">
        <f t="shared" si="65"/>
        <v>0</v>
      </c>
      <c r="BQ71" s="2">
        <f t="shared" si="65"/>
        <v>0</v>
      </c>
      <c r="BR71" s="2">
        <f t="shared" si="65"/>
        <v>0</v>
      </c>
      <c r="BS71" s="2">
        <f t="shared" si="65"/>
        <v>0</v>
      </c>
      <c r="BT71" s="2">
        <f t="shared" si="65"/>
        <v>0</v>
      </c>
      <c r="BU71" s="2">
        <f t="shared" si="65"/>
        <v>0</v>
      </c>
      <c r="BV71" s="2">
        <f t="shared" si="65"/>
        <v>0</v>
      </c>
      <c r="BW71" s="2">
        <f t="shared" si="65"/>
        <v>0</v>
      </c>
      <c r="BX71" s="2">
        <f t="shared" si="65"/>
        <v>0</v>
      </c>
      <c r="BY71" s="2">
        <f t="shared" si="65"/>
        <v>0</v>
      </c>
      <c r="BZ71" s="2">
        <f t="shared" si="65"/>
        <v>0</v>
      </c>
      <c r="CA71" s="2">
        <f t="shared" ref="CA71:DF71" si="66">CA78</f>
        <v>0</v>
      </c>
      <c r="CB71" s="2">
        <f t="shared" si="66"/>
        <v>0</v>
      </c>
      <c r="CC71" s="2">
        <f t="shared" si="66"/>
        <v>0</v>
      </c>
      <c r="CD71" s="2">
        <f t="shared" si="66"/>
        <v>0</v>
      </c>
      <c r="CE71" s="2">
        <f t="shared" si="66"/>
        <v>0</v>
      </c>
      <c r="CF71" s="2">
        <f t="shared" si="66"/>
        <v>0</v>
      </c>
      <c r="CG71" s="2">
        <f t="shared" si="66"/>
        <v>0</v>
      </c>
      <c r="CH71" s="2">
        <f t="shared" si="66"/>
        <v>0</v>
      </c>
      <c r="CI71" s="2">
        <f t="shared" si="66"/>
        <v>0</v>
      </c>
      <c r="CJ71" s="2">
        <f t="shared" si="66"/>
        <v>0</v>
      </c>
      <c r="CK71" s="2">
        <f t="shared" si="66"/>
        <v>0</v>
      </c>
      <c r="CL71" s="2">
        <f t="shared" si="66"/>
        <v>0</v>
      </c>
      <c r="CM71" s="2">
        <f t="shared" si="66"/>
        <v>0</v>
      </c>
      <c r="CN71" s="2">
        <f t="shared" si="66"/>
        <v>0</v>
      </c>
      <c r="CO71" s="2">
        <f t="shared" si="66"/>
        <v>0</v>
      </c>
      <c r="CP71" s="2">
        <f t="shared" si="66"/>
        <v>0</v>
      </c>
      <c r="CQ71" s="2">
        <f t="shared" si="66"/>
        <v>0</v>
      </c>
      <c r="CR71" s="2">
        <f t="shared" si="66"/>
        <v>0</v>
      </c>
      <c r="CS71" s="2">
        <f t="shared" si="66"/>
        <v>0</v>
      </c>
      <c r="CT71" s="2">
        <f t="shared" si="66"/>
        <v>0</v>
      </c>
      <c r="CU71" s="2">
        <f t="shared" si="66"/>
        <v>0</v>
      </c>
      <c r="CV71" s="2">
        <f t="shared" si="66"/>
        <v>0</v>
      </c>
      <c r="CW71" s="2">
        <f t="shared" si="66"/>
        <v>0</v>
      </c>
      <c r="CX71" s="2">
        <f t="shared" si="66"/>
        <v>0</v>
      </c>
      <c r="CY71" s="2">
        <f t="shared" si="66"/>
        <v>0</v>
      </c>
      <c r="CZ71" s="2">
        <f t="shared" si="66"/>
        <v>0</v>
      </c>
      <c r="DA71" s="2">
        <f t="shared" si="66"/>
        <v>0</v>
      </c>
      <c r="DB71" s="2">
        <f t="shared" si="66"/>
        <v>0</v>
      </c>
      <c r="DC71" s="2">
        <f t="shared" si="66"/>
        <v>0</v>
      </c>
      <c r="DD71" s="2">
        <f t="shared" si="66"/>
        <v>0</v>
      </c>
      <c r="DE71" s="2">
        <f t="shared" si="66"/>
        <v>0</v>
      </c>
      <c r="DF71" s="2">
        <f t="shared" si="66"/>
        <v>0</v>
      </c>
      <c r="DG71" s="3">
        <f t="shared" ref="DG71:EL71" si="67">DG78</f>
        <v>0</v>
      </c>
      <c r="DH71" s="3">
        <f t="shared" si="67"/>
        <v>0</v>
      </c>
      <c r="DI71" s="3">
        <f t="shared" si="67"/>
        <v>0</v>
      </c>
      <c r="DJ71" s="3">
        <f t="shared" si="67"/>
        <v>0</v>
      </c>
      <c r="DK71" s="3">
        <f t="shared" si="67"/>
        <v>0</v>
      </c>
      <c r="DL71" s="3">
        <f t="shared" si="67"/>
        <v>0</v>
      </c>
      <c r="DM71" s="3">
        <f t="shared" si="67"/>
        <v>0</v>
      </c>
      <c r="DN71" s="3">
        <f t="shared" si="67"/>
        <v>0</v>
      </c>
      <c r="DO71" s="3">
        <f t="shared" si="67"/>
        <v>0</v>
      </c>
      <c r="DP71" s="3">
        <f t="shared" si="67"/>
        <v>0</v>
      </c>
      <c r="DQ71" s="3">
        <f t="shared" si="67"/>
        <v>0</v>
      </c>
      <c r="DR71" s="3">
        <f t="shared" si="67"/>
        <v>0</v>
      </c>
      <c r="DS71" s="3">
        <f t="shared" si="67"/>
        <v>0</v>
      </c>
      <c r="DT71" s="3">
        <f t="shared" si="67"/>
        <v>0</v>
      </c>
      <c r="DU71" s="3">
        <f t="shared" si="67"/>
        <v>0</v>
      </c>
      <c r="DV71" s="3">
        <f t="shared" si="67"/>
        <v>0</v>
      </c>
      <c r="DW71" s="3">
        <f t="shared" si="67"/>
        <v>0</v>
      </c>
      <c r="DX71" s="3">
        <f t="shared" si="67"/>
        <v>0</v>
      </c>
      <c r="DY71" s="3">
        <f t="shared" si="67"/>
        <v>0</v>
      </c>
      <c r="DZ71" s="3">
        <f t="shared" si="67"/>
        <v>0</v>
      </c>
      <c r="EA71" s="3">
        <f t="shared" si="67"/>
        <v>0</v>
      </c>
      <c r="EB71" s="3">
        <f t="shared" si="67"/>
        <v>0</v>
      </c>
      <c r="EC71" s="3">
        <f t="shared" si="67"/>
        <v>0</v>
      </c>
      <c r="ED71" s="3">
        <f t="shared" si="67"/>
        <v>0</v>
      </c>
      <c r="EE71" s="3">
        <f t="shared" si="67"/>
        <v>0</v>
      </c>
      <c r="EF71" s="3">
        <f t="shared" si="67"/>
        <v>0</v>
      </c>
      <c r="EG71" s="3">
        <f t="shared" si="67"/>
        <v>0</v>
      </c>
      <c r="EH71" s="3">
        <f t="shared" si="67"/>
        <v>0</v>
      </c>
      <c r="EI71" s="3">
        <f t="shared" si="67"/>
        <v>0</v>
      </c>
      <c r="EJ71" s="3">
        <f t="shared" si="67"/>
        <v>0</v>
      </c>
      <c r="EK71" s="3">
        <f t="shared" si="67"/>
        <v>0</v>
      </c>
      <c r="EL71" s="3">
        <f t="shared" si="67"/>
        <v>0</v>
      </c>
      <c r="EM71" s="3">
        <f t="shared" ref="EM71:FR71" si="68">EM78</f>
        <v>0</v>
      </c>
      <c r="EN71" s="3">
        <f t="shared" si="68"/>
        <v>0</v>
      </c>
      <c r="EO71" s="3">
        <f t="shared" si="68"/>
        <v>0</v>
      </c>
      <c r="EP71" s="3">
        <f t="shared" si="68"/>
        <v>0</v>
      </c>
      <c r="EQ71" s="3">
        <f t="shared" si="68"/>
        <v>0</v>
      </c>
      <c r="ER71" s="3">
        <f t="shared" si="68"/>
        <v>0</v>
      </c>
      <c r="ES71" s="3">
        <f t="shared" si="68"/>
        <v>0</v>
      </c>
      <c r="ET71" s="3">
        <f t="shared" si="68"/>
        <v>0</v>
      </c>
      <c r="EU71" s="3">
        <f t="shared" si="68"/>
        <v>0</v>
      </c>
      <c r="EV71" s="3">
        <f t="shared" si="68"/>
        <v>0</v>
      </c>
      <c r="EW71" s="3">
        <f t="shared" si="68"/>
        <v>0</v>
      </c>
      <c r="EX71" s="3">
        <f t="shared" si="68"/>
        <v>0</v>
      </c>
      <c r="EY71" s="3">
        <f t="shared" si="68"/>
        <v>0</v>
      </c>
      <c r="EZ71" s="3">
        <f t="shared" si="68"/>
        <v>0</v>
      </c>
      <c r="FA71" s="3">
        <f t="shared" si="68"/>
        <v>0</v>
      </c>
      <c r="FB71" s="3">
        <f t="shared" si="68"/>
        <v>0</v>
      </c>
      <c r="FC71" s="3">
        <f t="shared" si="68"/>
        <v>0</v>
      </c>
      <c r="FD71" s="3">
        <f t="shared" si="68"/>
        <v>0</v>
      </c>
      <c r="FE71" s="3">
        <f t="shared" si="68"/>
        <v>0</v>
      </c>
      <c r="FF71" s="3">
        <f t="shared" si="68"/>
        <v>0</v>
      </c>
      <c r="FG71" s="3">
        <f t="shared" si="68"/>
        <v>0</v>
      </c>
      <c r="FH71" s="3">
        <f t="shared" si="68"/>
        <v>0</v>
      </c>
      <c r="FI71" s="3">
        <f t="shared" si="68"/>
        <v>0</v>
      </c>
      <c r="FJ71" s="3">
        <f t="shared" si="68"/>
        <v>0</v>
      </c>
      <c r="FK71" s="3">
        <f t="shared" si="68"/>
        <v>0</v>
      </c>
      <c r="FL71" s="3">
        <f t="shared" si="68"/>
        <v>0</v>
      </c>
      <c r="FM71" s="3">
        <f t="shared" si="68"/>
        <v>0</v>
      </c>
      <c r="FN71" s="3">
        <f t="shared" si="68"/>
        <v>0</v>
      </c>
      <c r="FO71" s="3">
        <f t="shared" si="68"/>
        <v>0</v>
      </c>
      <c r="FP71" s="3">
        <f t="shared" si="68"/>
        <v>0</v>
      </c>
      <c r="FQ71" s="3">
        <f t="shared" si="68"/>
        <v>0</v>
      </c>
      <c r="FR71" s="3">
        <f t="shared" si="68"/>
        <v>0</v>
      </c>
      <c r="FS71" s="3">
        <f t="shared" ref="FS71:GX71" si="69">FS78</f>
        <v>0</v>
      </c>
      <c r="FT71" s="3">
        <f t="shared" si="69"/>
        <v>0</v>
      </c>
      <c r="FU71" s="3">
        <f t="shared" si="69"/>
        <v>0</v>
      </c>
      <c r="FV71" s="3">
        <f t="shared" si="69"/>
        <v>0</v>
      </c>
      <c r="FW71" s="3">
        <f t="shared" si="69"/>
        <v>0</v>
      </c>
      <c r="FX71" s="3">
        <f t="shared" si="69"/>
        <v>0</v>
      </c>
      <c r="FY71" s="3">
        <f t="shared" si="69"/>
        <v>0</v>
      </c>
      <c r="FZ71" s="3">
        <f t="shared" si="69"/>
        <v>0</v>
      </c>
      <c r="GA71" s="3">
        <f t="shared" si="69"/>
        <v>0</v>
      </c>
      <c r="GB71" s="3">
        <f t="shared" si="69"/>
        <v>0</v>
      </c>
      <c r="GC71" s="3">
        <f t="shared" si="69"/>
        <v>0</v>
      </c>
      <c r="GD71" s="3">
        <f t="shared" si="69"/>
        <v>0</v>
      </c>
      <c r="GE71" s="3">
        <f t="shared" si="69"/>
        <v>0</v>
      </c>
      <c r="GF71" s="3">
        <f t="shared" si="69"/>
        <v>0</v>
      </c>
      <c r="GG71" s="3">
        <f t="shared" si="69"/>
        <v>0</v>
      </c>
      <c r="GH71" s="3">
        <f t="shared" si="69"/>
        <v>0</v>
      </c>
      <c r="GI71" s="3">
        <f t="shared" si="69"/>
        <v>0</v>
      </c>
      <c r="GJ71" s="3">
        <f t="shared" si="69"/>
        <v>0</v>
      </c>
      <c r="GK71" s="3">
        <f t="shared" si="69"/>
        <v>0</v>
      </c>
      <c r="GL71" s="3">
        <f t="shared" si="69"/>
        <v>0</v>
      </c>
      <c r="GM71" s="3">
        <f t="shared" si="69"/>
        <v>0</v>
      </c>
      <c r="GN71" s="3">
        <f t="shared" si="69"/>
        <v>0</v>
      </c>
      <c r="GO71" s="3">
        <f t="shared" si="69"/>
        <v>0</v>
      </c>
      <c r="GP71" s="3">
        <f t="shared" si="69"/>
        <v>0</v>
      </c>
      <c r="GQ71" s="3">
        <f t="shared" si="69"/>
        <v>0</v>
      </c>
      <c r="GR71" s="3">
        <f t="shared" si="69"/>
        <v>0</v>
      </c>
      <c r="GS71" s="3">
        <f t="shared" si="69"/>
        <v>0</v>
      </c>
      <c r="GT71" s="3">
        <f t="shared" si="69"/>
        <v>0</v>
      </c>
      <c r="GU71" s="3">
        <f t="shared" si="69"/>
        <v>0</v>
      </c>
      <c r="GV71" s="3">
        <f t="shared" si="69"/>
        <v>0</v>
      </c>
      <c r="GW71" s="3">
        <f t="shared" si="69"/>
        <v>0</v>
      </c>
      <c r="GX71" s="3">
        <f t="shared" si="69"/>
        <v>0</v>
      </c>
    </row>
    <row r="73" spans="1:245" x14ac:dyDescent="0.2">
      <c r="A73">
        <v>17</v>
      </c>
      <c r="B73">
        <v>1</v>
      </c>
      <c r="D73">
        <f>ROW(EtalonRes!A12)</f>
        <v>12</v>
      </c>
      <c r="E73" t="s">
        <v>3</v>
      </c>
      <c r="F73" t="s">
        <v>98</v>
      </c>
      <c r="G73" t="s">
        <v>99</v>
      </c>
      <c r="H73" t="s">
        <v>26</v>
      </c>
      <c r="I73">
        <f>ROUND((27+18)/100,9)</f>
        <v>0.45</v>
      </c>
      <c r="J73">
        <v>0</v>
      </c>
      <c r="K73">
        <f>ROUND((27+18)/100,9)</f>
        <v>0.45</v>
      </c>
      <c r="O73">
        <f>ROUND(CP73,2)</f>
        <v>7608.34</v>
      </c>
      <c r="P73">
        <f>ROUND(CQ73*I73,2)</f>
        <v>1227.7</v>
      </c>
      <c r="Q73">
        <f>ROUND(CR73*I73,2)</f>
        <v>0</v>
      </c>
      <c r="R73">
        <f>ROUND(CS73*I73,2)</f>
        <v>0</v>
      </c>
      <c r="S73">
        <f>ROUND(CT73*I73,2)</f>
        <v>6380.64</v>
      </c>
      <c r="T73">
        <f>ROUND(CU73*I73,2)</f>
        <v>0</v>
      </c>
      <c r="U73">
        <f>CV73*I73</f>
        <v>13.292999999999999</v>
      </c>
      <c r="V73">
        <f>CW73*I73</f>
        <v>0</v>
      </c>
      <c r="W73">
        <f>ROUND(CX73*I73,2)</f>
        <v>0</v>
      </c>
      <c r="X73">
        <f t="shared" ref="X73:Y76" si="70">ROUND(CY73,2)</f>
        <v>4466.45</v>
      </c>
      <c r="Y73">
        <f t="shared" si="70"/>
        <v>638.05999999999995</v>
      </c>
      <c r="AA73">
        <v>-1</v>
      </c>
      <c r="AB73">
        <f>ROUND((AC73+AD73+AF73),6)</f>
        <v>16907.419999999998</v>
      </c>
      <c r="AC73">
        <f>ROUND((ES73),6)</f>
        <v>2728.22</v>
      </c>
      <c r="AD73">
        <f>ROUND((((ET73)-(EU73))+AE73),6)</f>
        <v>0</v>
      </c>
      <c r="AE73">
        <f>ROUND((EU73),6)</f>
        <v>0</v>
      </c>
      <c r="AF73">
        <f>ROUND((EV73),6)</f>
        <v>14179.2</v>
      </c>
      <c r="AG73">
        <f>ROUND((AP73),6)</f>
        <v>0</v>
      </c>
      <c r="AH73">
        <f>(EW73)</f>
        <v>29.54</v>
      </c>
      <c r="AI73">
        <f>(EX73)</f>
        <v>0</v>
      </c>
      <c r="AJ73">
        <f>(AS73)</f>
        <v>0</v>
      </c>
      <c r="AK73">
        <v>16907.419999999998</v>
      </c>
      <c r="AL73">
        <v>2728.22</v>
      </c>
      <c r="AM73">
        <v>0</v>
      </c>
      <c r="AN73">
        <v>0</v>
      </c>
      <c r="AO73">
        <v>14179.2</v>
      </c>
      <c r="AP73">
        <v>0</v>
      </c>
      <c r="AQ73">
        <v>29.54</v>
      </c>
      <c r="AR73">
        <v>0</v>
      </c>
      <c r="AS73">
        <v>0</v>
      </c>
      <c r="AT73">
        <v>70</v>
      </c>
      <c r="AU73">
        <v>10</v>
      </c>
      <c r="AV73">
        <v>1</v>
      </c>
      <c r="AW73">
        <v>1</v>
      </c>
      <c r="AZ73">
        <v>1</v>
      </c>
      <c r="BA73">
        <v>1</v>
      </c>
      <c r="BB73">
        <v>1</v>
      </c>
      <c r="BC73">
        <v>1</v>
      </c>
      <c r="BD73" t="s">
        <v>3</v>
      </c>
      <c r="BE73" t="s">
        <v>3</v>
      </c>
      <c r="BF73" t="s">
        <v>3</v>
      </c>
      <c r="BG73" t="s">
        <v>3</v>
      </c>
      <c r="BH73">
        <v>0</v>
      </c>
      <c r="BI73">
        <v>4</v>
      </c>
      <c r="BJ73" t="s">
        <v>100</v>
      </c>
      <c r="BM73">
        <v>0</v>
      </c>
      <c r="BN73">
        <v>0</v>
      </c>
      <c r="BO73" t="s">
        <v>3</v>
      </c>
      <c r="BP73">
        <v>0</v>
      </c>
      <c r="BQ73">
        <v>1</v>
      </c>
      <c r="BR73">
        <v>0</v>
      </c>
      <c r="BS73">
        <v>1</v>
      </c>
      <c r="BT73">
        <v>1</v>
      </c>
      <c r="BU73">
        <v>1</v>
      </c>
      <c r="BV73">
        <v>1</v>
      </c>
      <c r="BW73">
        <v>1</v>
      </c>
      <c r="BX73">
        <v>1</v>
      </c>
      <c r="BY73" t="s">
        <v>3</v>
      </c>
      <c r="BZ73">
        <v>70</v>
      </c>
      <c r="CA73">
        <v>10</v>
      </c>
      <c r="CB73" t="s">
        <v>3</v>
      </c>
      <c r="CE73">
        <v>0</v>
      </c>
      <c r="CF73">
        <v>0</v>
      </c>
      <c r="CG73">
        <v>0</v>
      </c>
      <c r="CM73">
        <v>0</v>
      </c>
      <c r="CN73" t="s">
        <v>3</v>
      </c>
      <c r="CO73">
        <v>0</v>
      </c>
      <c r="CP73">
        <f>(P73+Q73+S73)</f>
        <v>7608.34</v>
      </c>
      <c r="CQ73">
        <f>(AC73*BC73*AW73)</f>
        <v>2728.22</v>
      </c>
      <c r="CR73">
        <f>((((ET73)*BB73-(EU73)*BS73)+AE73*BS73)*AV73)</f>
        <v>0</v>
      </c>
      <c r="CS73">
        <f>(AE73*BS73*AV73)</f>
        <v>0</v>
      </c>
      <c r="CT73">
        <f>(AF73*BA73*AV73)</f>
        <v>14179.2</v>
      </c>
      <c r="CU73">
        <f>AG73</f>
        <v>0</v>
      </c>
      <c r="CV73">
        <f>(AH73*AV73)</f>
        <v>29.54</v>
      </c>
      <c r="CW73">
        <f t="shared" ref="CW73:CX76" si="71">AI73</f>
        <v>0</v>
      </c>
      <c r="CX73">
        <f t="shared" si="71"/>
        <v>0</v>
      </c>
      <c r="CY73">
        <f>((S73*BZ73)/100)</f>
        <v>4466.4480000000003</v>
      </c>
      <c r="CZ73">
        <f>((S73*CA73)/100)</f>
        <v>638.06399999999996</v>
      </c>
      <c r="DC73" t="s">
        <v>3</v>
      </c>
      <c r="DD73" t="s">
        <v>3</v>
      </c>
      <c r="DE73" t="s">
        <v>3</v>
      </c>
      <c r="DF73" t="s">
        <v>3</v>
      </c>
      <c r="DG73" t="s">
        <v>3</v>
      </c>
      <c r="DH73" t="s">
        <v>3</v>
      </c>
      <c r="DI73" t="s">
        <v>3</v>
      </c>
      <c r="DJ73" t="s">
        <v>3</v>
      </c>
      <c r="DK73" t="s">
        <v>3</v>
      </c>
      <c r="DL73" t="s">
        <v>3</v>
      </c>
      <c r="DM73" t="s">
        <v>3</v>
      </c>
      <c r="DN73">
        <v>0</v>
      </c>
      <c r="DO73">
        <v>0</v>
      </c>
      <c r="DP73">
        <v>1</v>
      </c>
      <c r="DQ73">
        <v>1</v>
      </c>
      <c r="DU73">
        <v>1003</v>
      </c>
      <c r="DV73" t="s">
        <v>26</v>
      </c>
      <c r="DW73" t="s">
        <v>26</v>
      </c>
      <c r="DX73">
        <v>100</v>
      </c>
      <c r="DZ73" t="s">
        <v>3</v>
      </c>
      <c r="EA73" t="s">
        <v>3</v>
      </c>
      <c r="EB73" t="s">
        <v>3</v>
      </c>
      <c r="EC73" t="s">
        <v>3</v>
      </c>
      <c r="EE73">
        <v>1441815344</v>
      </c>
      <c r="EF73">
        <v>1</v>
      </c>
      <c r="EG73" t="s">
        <v>21</v>
      </c>
      <c r="EH73">
        <v>0</v>
      </c>
      <c r="EI73" t="s">
        <v>3</v>
      </c>
      <c r="EJ73">
        <v>4</v>
      </c>
      <c r="EK73">
        <v>0</v>
      </c>
      <c r="EL73" t="s">
        <v>22</v>
      </c>
      <c r="EM73" t="s">
        <v>23</v>
      </c>
      <c r="EO73" t="s">
        <v>3</v>
      </c>
      <c r="EQ73">
        <v>1024</v>
      </c>
      <c r="ER73">
        <v>16907.419999999998</v>
      </c>
      <c r="ES73">
        <v>2728.22</v>
      </c>
      <c r="ET73">
        <v>0</v>
      </c>
      <c r="EU73">
        <v>0</v>
      </c>
      <c r="EV73">
        <v>14179.2</v>
      </c>
      <c r="EW73">
        <v>29.54</v>
      </c>
      <c r="EX73">
        <v>0</v>
      </c>
      <c r="EY73">
        <v>0</v>
      </c>
      <c r="FQ73">
        <v>0</v>
      </c>
      <c r="FR73">
        <f>ROUND(IF(BI73=3,GM73,0),2)</f>
        <v>0</v>
      </c>
      <c r="FS73">
        <v>0</v>
      </c>
      <c r="FX73">
        <v>70</v>
      </c>
      <c r="FY73">
        <v>10</v>
      </c>
      <c r="GA73" t="s">
        <v>3</v>
      </c>
      <c r="GD73">
        <v>0</v>
      </c>
      <c r="GF73">
        <v>-317825441</v>
      </c>
      <c r="GG73">
        <v>2</v>
      </c>
      <c r="GH73">
        <v>1</v>
      </c>
      <c r="GI73">
        <v>-2</v>
      </c>
      <c r="GJ73">
        <v>0</v>
      </c>
      <c r="GK73">
        <f>ROUND(R73*(R12)/100,2)</f>
        <v>0</v>
      </c>
      <c r="GL73">
        <f>ROUND(IF(AND(BH73=3,BI73=3,FS73&lt;&gt;0),P73,0),2)</f>
        <v>0</v>
      </c>
      <c r="GM73">
        <f>ROUND(O73+X73+Y73+GK73,2)+GX73</f>
        <v>12712.85</v>
      </c>
      <c r="GN73">
        <f>IF(OR(BI73=0,BI73=1),GM73-GX73,0)</f>
        <v>0</v>
      </c>
      <c r="GO73">
        <f>IF(BI73=2,GM73-GX73,0)</f>
        <v>0</v>
      </c>
      <c r="GP73">
        <f>IF(BI73=4,GM73-GX73,0)</f>
        <v>12712.85</v>
      </c>
      <c r="GR73">
        <v>0</v>
      </c>
      <c r="GS73">
        <v>3</v>
      </c>
      <c r="GT73">
        <v>0</v>
      </c>
      <c r="GU73" t="s">
        <v>3</v>
      </c>
      <c r="GV73">
        <f>ROUND((GT73),6)</f>
        <v>0</v>
      </c>
      <c r="GW73">
        <v>1</v>
      </c>
      <c r="GX73">
        <f>ROUND(HC73*I73,2)</f>
        <v>0</v>
      </c>
      <c r="HA73">
        <v>0</v>
      </c>
      <c r="HB73">
        <v>0</v>
      </c>
      <c r="HC73">
        <f>GV73*GW73</f>
        <v>0</v>
      </c>
      <c r="HE73" t="s">
        <v>3</v>
      </c>
      <c r="HF73" t="s">
        <v>3</v>
      </c>
      <c r="HM73" t="s">
        <v>3</v>
      </c>
      <c r="HN73" t="s">
        <v>3</v>
      </c>
      <c r="HO73" t="s">
        <v>3</v>
      </c>
      <c r="HP73" t="s">
        <v>3</v>
      </c>
      <c r="HQ73" t="s">
        <v>3</v>
      </c>
      <c r="IK73">
        <v>0</v>
      </c>
    </row>
    <row r="74" spans="1:245" x14ac:dyDescent="0.2">
      <c r="A74">
        <v>17</v>
      </c>
      <c r="B74">
        <v>1</v>
      </c>
      <c r="D74">
        <f>ROW(EtalonRes!A13)</f>
        <v>13</v>
      </c>
      <c r="E74" t="s">
        <v>3</v>
      </c>
      <c r="F74" t="s">
        <v>24</v>
      </c>
      <c r="G74" t="s">
        <v>25</v>
      </c>
      <c r="H74" t="s">
        <v>26</v>
      </c>
      <c r="I74">
        <f>ROUND((27+18)*0.1/100,9)</f>
        <v>4.4999999999999998E-2</v>
      </c>
      <c r="J74">
        <v>0</v>
      </c>
      <c r="K74">
        <f>ROUND((27+18)*0.1/100,9)</f>
        <v>4.4999999999999998E-2</v>
      </c>
      <c r="O74">
        <f>ROUND(CP74,2)</f>
        <v>91.07</v>
      </c>
      <c r="P74">
        <f>ROUND(CQ74*I74,2)</f>
        <v>0</v>
      </c>
      <c r="Q74">
        <f>ROUND(CR74*I74,2)</f>
        <v>0</v>
      </c>
      <c r="R74">
        <f>ROUND(CS74*I74,2)</f>
        <v>0</v>
      </c>
      <c r="S74">
        <f>ROUND(CT74*I74,2)</f>
        <v>91.07</v>
      </c>
      <c r="T74">
        <f>ROUND(CU74*I74,2)</f>
        <v>0</v>
      </c>
      <c r="U74">
        <f>CV74*I74</f>
        <v>0.16200000000000001</v>
      </c>
      <c r="V74">
        <f>CW74*I74</f>
        <v>0</v>
      </c>
      <c r="W74">
        <f>ROUND(CX74*I74,2)</f>
        <v>0</v>
      </c>
      <c r="X74">
        <f t="shared" si="70"/>
        <v>63.75</v>
      </c>
      <c r="Y74">
        <f t="shared" si="70"/>
        <v>9.11</v>
      </c>
      <c r="AA74">
        <v>-1</v>
      </c>
      <c r="AB74">
        <f>ROUND((AC74+AD74+AF74),6)</f>
        <v>2023.8</v>
      </c>
      <c r="AC74">
        <f>ROUND(((ES74*4)),6)</f>
        <v>0</v>
      </c>
      <c r="AD74">
        <f>ROUND(((((ET74*4))-((EU74*4)))+AE74),6)</f>
        <v>0</v>
      </c>
      <c r="AE74">
        <f t="shared" ref="AE74:AF76" si="72">ROUND(((EU74*4)),6)</f>
        <v>0</v>
      </c>
      <c r="AF74">
        <f t="shared" si="72"/>
        <v>2023.8</v>
      </c>
      <c r="AG74">
        <f>ROUND((AP74),6)</f>
        <v>0</v>
      </c>
      <c r="AH74">
        <f t="shared" ref="AH74:AI76" si="73">((EW74*4))</f>
        <v>3.6</v>
      </c>
      <c r="AI74">
        <f t="shared" si="73"/>
        <v>0</v>
      </c>
      <c r="AJ74">
        <f>(AS74)</f>
        <v>0</v>
      </c>
      <c r="AK74">
        <v>505.95</v>
      </c>
      <c r="AL74">
        <v>0</v>
      </c>
      <c r="AM74">
        <v>0</v>
      </c>
      <c r="AN74">
        <v>0</v>
      </c>
      <c r="AO74">
        <v>505.95</v>
      </c>
      <c r="AP74">
        <v>0</v>
      </c>
      <c r="AQ74">
        <v>0.9</v>
      </c>
      <c r="AR74">
        <v>0</v>
      </c>
      <c r="AS74">
        <v>0</v>
      </c>
      <c r="AT74">
        <v>70</v>
      </c>
      <c r="AU74">
        <v>10</v>
      </c>
      <c r="AV74">
        <v>1</v>
      </c>
      <c r="AW74">
        <v>1</v>
      </c>
      <c r="AZ74">
        <v>1</v>
      </c>
      <c r="BA74">
        <v>1</v>
      </c>
      <c r="BB74">
        <v>1</v>
      </c>
      <c r="BC74">
        <v>1</v>
      </c>
      <c r="BD74" t="s">
        <v>3</v>
      </c>
      <c r="BE74" t="s">
        <v>3</v>
      </c>
      <c r="BF74" t="s">
        <v>3</v>
      </c>
      <c r="BG74" t="s">
        <v>3</v>
      </c>
      <c r="BH74">
        <v>0</v>
      </c>
      <c r="BI74">
        <v>4</v>
      </c>
      <c r="BJ74" t="s">
        <v>27</v>
      </c>
      <c r="BM74">
        <v>0</v>
      </c>
      <c r="BN74">
        <v>0</v>
      </c>
      <c r="BO74" t="s">
        <v>3</v>
      </c>
      <c r="BP74">
        <v>0</v>
      </c>
      <c r="BQ74">
        <v>1</v>
      </c>
      <c r="BR74">
        <v>0</v>
      </c>
      <c r="BS74">
        <v>1</v>
      </c>
      <c r="BT74">
        <v>1</v>
      </c>
      <c r="BU74">
        <v>1</v>
      </c>
      <c r="BV74">
        <v>1</v>
      </c>
      <c r="BW74">
        <v>1</v>
      </c>
      <c r="BX74">
        <v>1</v>
      </c>
      <c r="BY74" t="s">
        <v>3</v>
      </c>
      <c r="BZ74">
        <v>70</v>
      </c>
      <c r="CA74">
        <v>10</v>
      </c>
      <c r="CB74" t="s">
        <v>3</v>
      </c>
      <c r="CE74">
        <v>0</v>
      </c>
      <c r="CF74">
        <v>0</v>
      </c>
      <c r="CG74">
        <v>0</v>
      </c>
      <c r="CM74">
        <v>0</v>
      </c>
      <c r="CN74" t="s">
        <v>3</v>
      </c>
      <c r="CO74">
        <v>0</v>
      </c>
      <c r="CP74">
        <f>(P74+Q74+S74)</f>
        <v>91.07</v>
      </c>
      <c r="CQ74">
        <f>(AC74*BC74*AW74)</f>
        <v>0</v>
      </c>
      <c r="CR74">
        <f>(((((ET74*4))*BB74-((EU74*4))*BS74)+AE74*BS74)*AV74)</f>
        <v>0</v>
      </c>
      <c r="CS74">
        <f>(AE74*BS74*AV74)</f>
        <v>0</v>
      </c>
      <c r="CT74">
        <f>(AF74*BA74*AV74)</f>
        <v>2023.8</v>
      </c>
      <c r="CU74">
        <f>AG74</f>
        <v>0</v>
      </c>
      <c r="CV74">
        <f>(AH74*AV74)</f>
        <v>3.6</v>
      </c>
      <c r="CW74">
        <f t="shared" si="71"/>
        <v>0</v>
      </c>
      <c r="CX74">
        <f t="shared" si="71"/>
        <v>0</v>
      </c>
      <c r="CY74">
        <f>((S74*BZ74)/100)</f>
        <v>63.748999999999995</v>
      </c>
      <c r="CZ74">
        <f>((S74*CA74)/100)</f>
        <v>9.1069999999999993</v>
      </c>
      <c r="DC74" t="s">
        <v>3</v>
      </c>
      <c r="DD74" t="s">
        <v>28</v>
      </c>
      <c r="DE74" t="s">
        <v>28</v>
      </c>
      <c r="DF74" t="s">
        <v>28</v>
      </c>
      <c r="DG74" t="s">
        <v>28</v>
      </c>
      <c r="DH74" t="s">
        <v>3</v>
      </c>
      <c r="DI74" t="s">
        <v>28</v>
      </c>
      <c r="DJ74" t="s">
        <v>28</v>
      </c>
      <c r="DK74" t="s">
        <v>3</v>
      </c>
      <c r="DL74" t="s">
        <v>3</v>
      </c>
      <c r="DM74" t="s">
        <v>3</v>
      </c>
      <c r="DN74">
        <v>0</v>
      </c>
      <c r="DO74">
        <v>0</v>
      </c>
      <c r="DP74">
        <v>1</v>
      </c>
      <c r="DQ74">
        <v>1</v>
      </c>
      <c r="DU74">
        <v>1003</v>
      </c>
      <c r="DV74" t="s">
        <v>26</v>
      </c>
      <c r="DW74" t="s">
        <v>26</v>
      </c>
      <c r="DX74">
        <v>100</v>
      </c>
      <c r="DZ74" t="s">
        <v>3</v>
      </c>
      <c r="EA74" t="s">
        <v>3</v>
      </c>
      <c r="EB74" t="s">
        <v>3</v>
      </c>
      <c r="EC74" t="s">
        <v>3</v>
      </c>
      <c r="EE74">
        <v>1441815344</v>
      </c>
      <c r="EF74">
        <v>1</v>
      </c>
      <c r="EG74" t="s">
        <v>21</v>
      </c>
      <c r="EH74">
        <v>0</v>
      </c>
      <c r="EI74" t="s">
        <v>3</v>
      </c>
      <c r="EJ74">
        <v>4</v>
      </c>
      <c r="EK74">
        <v>0</v>
      </c>
      <c r="EL74" t="s">
        <v>22</v>
      </c>
      <c r="EM74" t="s">
        <v>23</v>
      </c>
      <c r="EO74" t="s">
        <v>3</v>
      </c>
      <c r="EQ74">
        <v>1024</v>
      </c>
      <c r="ER74">
        <v>505.95</v>
      </c>
      <c r="ES74">
        <v>0</v>
      </c>
      <c r="ET74">
        <v>0</v>
      </c>
      <c r="EU74">
        <v>0</v>
      </c>
      <c r="EV74">
        <v>505.95</v>
      </c>
      <c r="EW74">
        <v>0.9</v>
      </c>
      <c r="EX74">
        <v>0</v>
      </c>
      <c r="EY74">
        <v>0</v>
      </c>
      <c r="FQ74">
        <v>0</v>
      </c>
      <c r="FR74">
        <f>ROUND(IF(BI74=3,GM74,0),2)</f>
        <v>0</v>
      </c>
      <c r="FS74">
        <v>0</v>
      </c>
      <c r="FX74">
        <v>70</v>
      </c>
      <c r="FY74">
        <v>10</v>
      </c>
      <c r="GA74" t="s">
        <v>3</v>
      </c>
      <c r="GD74">
        <v>0</v>
      </c>
      <c r="GF74">
        <v>-341239612</v>
      </c>
      <c r="GG74">
        <v>2</v>
      </c>
      <c r="GH74">
        <v>1</v>
      </c>
      <c r="GI74">
        <v>-2</v>
      </c>
      <c r="GJ74">
        <v>0</v>
      </c>
      <c r="GK74">
        <f>ROUND(R74*(R12)/100,2)</f>
        <v>0</v>
      </c>
      <c r="GL74">
        <f>ROUND(IF(AND(BH74=3,BI74=3,FS74&lt;&gt;0),P74,0),2)</f>
        <v>0</v>
      </c>
      <c r="GM74">
        <f>ROUND(O74+X74+Y74+GK74,2)+GX74</f>
        <v>163.93</v>
      </c>
      <c r="GN74">
        <f>IF(OR(BI74=0,BI74=1),GM74-GX74,0)</f>
        <v>0</v>
      </c>
      <c r="GO74">
        <f>IF(BI74=2,GM74-GX74,0)</f>
        <v>0</v>
      </c>
      <c r="GP74">
        <f>IF(BI74=4,GM74-GX74,0)</f>
        <v>163.93</v>
      </c>
      <c r="GR74">
        <v>0</v>
      </c>
      <c r="GS74">
        <v>3</v>
      </c>
      <c r="GT74">
        <v>0</v>
      </c>
      <c r="GU74" t="s">
        <v>3</v>
      </c>
      <c r="GV74">
        <f>ROUND((GT74),6)</f>
        <v>0</v>
      </c>
      <c r="GW74">
        <v>1</v>
      </c>
      <c r="GX74">
        <f>ROUND(HC74*I74,2)</f>
        <v>0</v>
      </c>
      <c r="HA74">
        <v>0</v>
      </c>
      <c r="HB74">
        <v>0</v>
      </c>
      <c r="HC74">
        <f>GV74*GW74</f>
        <v>0</v>
      </c>
      <c r="HE74" t="s">
        <v>3</v>
      </c>
      <c r="HF74" t="s">
        <v>3</v>
      </c>
      <c r="HM74" t="s">
        <v>3</v>
      </c>
      <c r="HN74" t="s">
        <v>3</v>
      </c>
      <c r="HO74" t="s">
        <v>3</v>
      </c>
      <c r="HP74" t="s">
        <v>3</v>
      </c>
      <c r="HQ74" t="s">
        <v>3</v>
      </c>
      <c r="IK74">
        <v>0</v>
      </c>
    </row>
    <row r="75" spans="1:245" x14ac:dyDescent="0.2">
      <c r="A75">
        <v>17</v>
      </c>
      <c r="B75">
        <v>1</v>
      </c>
      <c r="D75">
        <f>ROW(EtalonRes!A14)</f>
        <v>14</v>
      </c>
      <c r="E75" t="s">
        <v>3</v>
      </c>
      <c r="F75" t="s">
        <v>24</v>
      </c>
      <c r="G75" t="s">
        <v>25</v>
      </c>
      <c r="H75" t="s">
        <v>26</v>
      </c>
      <c r="I75">
        <f>ROUND((16.4)*0.1/100,9)</f>
        <v>1.6400000000000001E-2</v>
      </c>
      <c r="J75">
        <v>0</v>
      </c>
      <c r="K75">
        <f>ROUND((16.4)*0.1/100,9)</f>
        <v>1.6400000000000001E-2</v>
      </c>
      <c r="O75">
        <f>ROUND(CP75,2)</f>
        <v>33.19</v>
      </c>
      <c r="P75">
        <f>ROUND(CQ75*I75,2)</f>
        <v>0</v>
      </c>
      <c r="Q75">
        <f>ROUND(CR75*I75,2)</f>
        <v>0</v>
      </c>
      <c r="R75">
        <f>ROUND(CS75*I75,2)</f>
        <v>0</v>
      </c>
      <c r="S75">
        <f>ROUND(CT75*I75,2)</f>
        <v>33.19</v>
      </c>
      <c r="T75">
        <f>ROUND(CU75*I75,2)</f>
        <v>0</v>
      </c>
      <c r="U75">
        <f>CV75*I75</f>
        <v>5.9040000000000009E-2</v>
      </c>
      <c r="V75">
        <f>CW75*I75</f>
        <v>0</v>
      </c>
      <c r="W75">
        <f>ROUND(CX75*I75,2)</f>
        <v>0</v>
      </c>
      <c r="X75">
        <f t="shared" si="70"/>
        <v>23.23</v>
      </c>
      <c r="Y75">
        <f t="shared" si="70"/>
        <v>3.32</v>
      </c>
      <c r="AA75">
        <v>-1</v>
      </c>
      <c r="AB75">
        <f>ROUND((AC75+AD75+AF75),6)</f>
        <v>2023.8</v>
      </c>
      <c r="AC75">
        <f>ROUND(((ES75*4)),6)</f>
        <v>0</v>
      </c>
      <c r="AD75">
        <f>ROUND(((((ET75*4))-((EU75*4)))+AE75),6)</f>
        <v>0</v>
      </c>
      <c r="AE75">
        <f t="shared" si="72"/>
        <v>0</v>
      </c>
      <c r="AF75">
        <f t="shared" si="72"/>
        <v>2023.8</v>
      </c>
      <c r="AG75">
        <f>ROUND((AP75),6)</f>
        <v>0</v>
      </c>
      <c r="AH75">
        <f t="shared" si="73"/>
        <v>3.6</v>
      </c>
      <c r="AI75">
        <f t="shared" si="73"/>
        <v>0</v>
      </c>
      <c r="AJ75">
        <f>(AS75)</f>
        <v>0</v>
      </c>
      <c r="AK75">
        <v>505.95</v>
      </c>
      <c r="AL75">
        <v>0</v>
      </c>
      <c r="AM75">
        <v>0</v>
      </c>
      <c r="AN75">
        <v>0</v>
      </c>
      <c r="AO75">
        <v>505.95</v>
      </c>
      <c r="AP75">
        <v>0</v>
      </c>
      <c r="AQ75">
        <v>0.9</v>
      </c>
      <c r="AR75">
        <v>0</v>
      </c>
      <c r="AS75">
        <v>0</v>
      </c>
      <c r="AT75">
        <v>70</v>
      </c>
      <c r="AU75">
        <v>10</v>
      </c>
      <c r="AV75">
        <v>1</v>
      </c>
      <c r="AW75">
        <v>1</v>
      </c>
      <c r="AZ75">
        <v>1</v>
      </c>
      <c r="BA75">
        <v>1</v>
      </c>
      <c r="BB75">
        <v>1</v>
      </c>
      <c r="BC75">
        <v>1</v>
      </c>
      <c r="BD75" t="s">
        <v>3</v>
      </c>
      <c r="BE75" t="s">
        <v>3</v>
      </c>
      <c r="BF75" t="s">
        <v>3</v>
      </c>
      <c r="BG75" t="s">
        <v>3</v>
      </c>
      <c r="BH75">
        <v>0</v>
      </c>
      <c r="BI75">
        <v>4</v>
      </c>
      <c r="BJ75" t="s">
        <v>27</v>
      </c>
      <c r="BM75">
        <v>0</v>
      </c>
      <c r="BN75">
        <v>0</v>
      </c>
      <c r="BO75" t="s">
        <v>3</v>
      </c>
      <c r="BP75">
        <v>0</v>
      </c>
      <c r="BQ75">
        <v>1</v>
      </c>
      <c r="BR75">
        <v>0</v>
      </c>
      <c r="BS75">
        <v>1</v>
      </c>
      <c r="BT75">
        <v>1</v>
      </c>
      <c r="BU75">
        <v>1</v>
      </c>
      <c r="BV75">
        <v>1</v>
      </c>
      <c r="BW75">
        <v>1</v>
      </c>
      <c r="BX75">
        <v>1</v>
      </c>
      <c r="BY75" t="s">
        <v>3</v>
      </c>
      <c r="BZ75">
        <v>70</v>
      </c>
      <c r="CA75">
        <v>10</v>
      </c>
      <c r="CB75" t="s">
        <v>3</v>
      </c>
      <c r="CE75">
        <v>0</v>
      </c>
      <c r="CF75">
        <v>0</v>
      </c>
      <c r="CG75">
        <v>0</v>
      </c>
      <c r="CM75">
        <v>0</v>
      </c>
      <c r="CN75" t="s">
        <v>3</v>
      </c>
      <c r="CO75">
        <v>0</v>
      </c>
      <c r="CP75">
        <f>(P75+Q75+S75)</f>
        <v>33.19</v>
      </c>
      <c r="CQ75">
        <f>(AC75*BC75*AW75)</f>
        <v>0</v>
      </c>
      <c r="CR75">
        <f>(((((ET75*4))*BB75-((EU75*4))*BS75)+AE75*BS75)*AV75)</f>
        <v>0</v>
      </c>
      <c r="CS75">
        <f>(AE75*BS75*AV75)</f>
        <v>0</v>
      </c>
      <c r="CT75">
        <f>(AF75*BA75*AV75)</f>
        <v>2023.8</v>
      </c>
      <c r="CU75">
        <f>AG75</f>
        <v>0</v>
      </c>
      <c r="CV75">
        <f>(AH75*AV75)</f>
        <v>3.6</v>
      </c>
      <c r="CW75">
        <f t="shared" si="71"/>
        <v>0</v>
      </c>
      <c r="CX75">
        <f t="shared" si="71"/>
        <v>0</v>
      </c>
      <c r="CY75">
        <f>((S75*BZ75)/100)</f>
        <v>23.232999999999997</v>
      </c>
      <c r="CZ75">
        <f>((S75*CA75)/100)</f>
        <v>3.319</v>
      </c>
      <c r="DC75" t="s">
        <v>3</v>
      </c>
      <c r="DD75" t="s">
        <v>28</v>
      </c>
      <c r="DE75" t="s">
        <v>28</v>
      </c>
      <c r="DF75" t="s">
        <v>28</v>
      </c>
      <c r="DG75" t="s">
        <v>28</v>
      </c>
      <c r="DH75" t="s">
        <v>3</v>
      </c>
      <c r="DI75" t="s">
        <v>28</v>
      </c>
      <c r="DJ75" t="s">
        <v>28</v>
      </c>
      <c r="DK75" t="s">
        <v>3</v>
      </c>
      <c r="DL75" t="s">
        <v>3</v>
      </c>
      <c r="DM75" t="s">
        <v>3</v>
      </c>
      <c r="DN75">
        <v>0</v>
      </c>
      <c r="DO75">
        <v>0</v>
      </c>
      <c r="DP75">
        <v>1</v>
      </c>
      <c r="DQ75">
        <v>1</v>
      </c>
      <c r="DU75">
        <v>1003</v>
      </c>
      <c r="DV75" t="s">
        <v>26</v>
      </c>
      <c r="DW75" t="s">
        <v>26</v>
      </c>
      <c r="DX75">
        <v>100</v>
      </c>
      <c r="DZ75" t="s">
        <v>3</v>
      </c>
      <c r="EA75" t="s">
        <v>3</v>
      </c>
      <c r="EB75" t="s">
        <v>3</v>
      </c>
      <c r="EC75" t="s">
        <v>3</v>
      </c>
      <c r="EE75">
        <v>1441815344</v>
      </c>
      <c r="EF75">
        <v>1</v>
      </c>
      <c r="EG75" t="s">
        <v>21</v>
      </c>
      <c r="EH75">
        <v>0</v>
      </c>
      <c r="EI75" t="s">
        <v>3</v>
      </c>
      <c r="EJ75">
        <v>4</v>
      </c>
      <c r="EK75">
        <v>0</v>
      </c>
      <c r="EL75" t="s">
        <v>22</v>
      </c>
      <c r="EM75" t="s">
        <v>23</v>
      </c>
      <c r="EO75" t="s">
        <v>3</v>
      </c>
      <c r="EQ75">
        <v>1024</v>
      </c>
      <c r="ER75">
        <v>505.95</v>
      </c>
      <c r="ES75">
        <v>0</v>
      </c>
      <c r="ET75">
        <v>0</v>
      </c>
      <c r="EU75">
        <v>0</v>
      </c>
      <c r="EV75">
        <v>505.95</v>
      </c>
      <c r="EW75">
        <v>0.9</v>
      </c>
      <c r="EX75">
        <v>0</v>
      </c>
      <c r="EY75">
        <v>0</v>
      </c>
      <c r="FQ75">
        <v>0</v>
      </c>
      <c r="FR75">
        <f>ROUND(IF(BI75=3,GM75,0),2)</f>
        <v>0</v>
      </c>
      <c r="FS75">
        <v>0</v>
      </c>
      <c r="FX75">
        <v>70</v>
      </c>
      <c r="FY75">
        <v>10</v>
      </c>
      <c r="GA75" t="s">
        <v>3</v>
      </c>
      <c r="GD75">
        <v>0</v>
      </c>
      <c r="GF75">
        <v>-341239612</v>
      </c>
      <c r="GG75">
        <v>2</v>
      </c>
      <c r="GH75">
        <v>1</v>
      </c>
      <c r="GI75">
        <v>-2</v>
      </c>
      <c r="GJ75">
        <v>0</v>
      </c>
      <c r="GK75">
        <f>ROUND(R75*(R12)/100,2)</f>
        <v>0</v>
      </c>
      <c r="GL75">
        <f>ROUND(IF(AND(BH75=3,BI75=3,FS75&lt;&gt;0),P75,0),2)</f>
        <v>0</v>
      </c>
      <c r="GM75">
        <f>ROUND(O75+X75+Y75+GK75,2)+GX75</f>
        <v>59.74</v>
      </c>
      <c r="GN75">
        <f>IF(OR(BI75=0,BI75=1),GM75-GX75,0)</f>
        <v>0</v>
      </c>
      <c r="GO75">
        <f>IF(BI75=2,GM75-GX75,0)</f>
        <v>0</v>
      </c>
      <c r="GP75">
        <f>IF(BI75=4,GM75-GX75,0)</f>
        <v>59.74</v>
      </c>
      <c r="GR75">
        <v>0</v>
      </c>
      <c r="GS75">
        <v>3</v>
      </c>
      <c r="GT75">
        <v>0</v>
      </c>
      <c r="GU75" t="s">
        <v>3</v>
      </c>
      <c r="GV75">
        <f>ROUND((GT75),6)</f>
        <v>0</v>
      </c>
      <c r="GW75">
        <v>1</v>
      </c>
      <c r="GX75">
        <f>ROUND(HC75*I75,2)</f>
        <v>0</v>
      </c>
      <c r="HA75">
        <v>0</v>
      </c>
      <c r="HB75">
        <v>0</v>
      </c>
      <c r="HC75">
        <f>GV75*GW75</f>
        <v>0</v>
      </c>
      <c r="HE75" t="s">
        <v>3</v>
      </c>
      <c r="HF75" t="s">
        <v>3</v>
      </c>
      <c r="HM75" t="s">
        <v>3</v>
      </c>
      <c r="HN75" t="s">
        <v>3</v>
      </c>
      <c r="HO75" t="s">
        <v>3</v>
      </c>
      <c r="HP75" t="s">
        <v>3</v>
      </c>
      <c r="HQ75" t="s">
        <v>3</v>
      </c>
      <c r="IK75">
        <v>0</v>
      </c>
    </row>
    <row r="76" spans="1:245" x14ac:dyDescent="0.2">
      <c r="A76">
        <v>17</v>
      </c>
      <c r="B76">
        <v>1</v>
      </c>
      <c r="D76">
        <f>ROW(EtalonRes!A15)</f>
        <v>15</v>
      </c>
      <c r="E76" t="s">
        <v>3</v>
      </c>
      <c r="F76" t="s">
        <v>101</v>
      </c>
      <c r="G76" t="s">
        <v>102</v>
      </c>
      <c r="H76" t="s">
        <v>18</v>
      </c>
      <c r="I76">
        <v>2</v>
      </c>
      <c r="J76">
        <v>0</v>
      </c>
      <c r="K76">
        <v>2</v>
      </c>
      <c r="O76">
        <f>ROUND(CP76,2)</f>
        <v>642.16</v>
      </c>
      <c r="P76">
        <f>ROUND(CQ76*I76,2)</f>
        <v>0</v>
      </c>
      <c r="Q76">
        <f>ROUND(CR76*I76,2)</f>
        <v>0</v>
      </c>
      <c r="R76">
        <f>ROUND(CS76*I76,2)</f>
        <v>0</v>
      </c>
      <c r="S76">
        <f>ROUND(CT76*I76,2)</f>
        <v>642.16</v>
      </c>
      <c r="T76">
        <f>ROUND(CU76*I76,2)</f>
        <v>0</v>
      </c>
      <c r="U76">
        <f>CV76*I76</f>
        <v>1.04</v>
      </c>
      <c r="V76">
        <f>CW76*I76</f>
        <v>0</v>
      </c>
      <c r="W76">
        <f>ROUND(CX76*I76,2)</f>
        <v>0</v>
      </c>
      <c r="X76">
        <f t="shared" si="70"/>
        <v>449.51</v>
      </c>
      <c r="Y76">
        <f t="shared" si="70"/>
        <v>64.22</v>
      </c>
      <c r="AA76">
        <v>-1</v>
      </c>
      <c r="AB76">
        <f>ROUND((AC76+AD76+AF76),6)</f>
        <v>321.08</v>
      </c>
      <c r="AC76">
        <f>ROUND(((ES76*4)),6)</f>
        <v>0</v>
      </c>
      <c r="AD76">
        <f>ROUND(((((ET76*4))-((EU76*4)))+AE76),6)</f>
        <v>0</v>
      </c>
      <c r="AE76">
        <f t="shared" si="72"/>
        <v>0</v>
      </c>
      <c r="AF76">
        <f t="shared" si="72"/>
        <v>321.08</v>
      </c>
      <c r="AG76">
        <f>ROUND((AP76),6)</f>
        <v>0</v>
      </c>
      <c r="AH76">
        <f t="shared" si="73"/>
        <v>0.52</v>
      </c>
      <c r="AI76">
        <f t="shared" si="73"/>
        <v>0</v>
      </c>
      <c r="AJ76">
        <f>(AS76)</f>
        <v>0</v>
      </c>
      <c r="AK76">
        <v>80.27</v>
      </c>
      <c r="AL76">
        <v>0</v>
      </c>
      <c r="AM76">
        <v>0</v>
      </c>
      <c r="AN76">
        <v>0</v>
      </c>
      <c r="AO76">
        <v>80.27</v>
      </c>
      <c r="AP76">
        <v>0</v>
      </c>
      <c r="AQ76">
        <v>0.13</v>
      </c>
      <c r="AR76">
        <v>0</v>
      </c>
      <c r="AS76">
        <v>0</v>
      </c>
      <c r="AT76">
        <v>70</v>
      </c>
      <c r="AU76">
        <v>10</v>
      </c>
      <c r="AV76">
        <v>1</v>
      </c>
      <c r="AW76">
        <v>1</v>
      </c>
      <c r="AZ76">
        <v>1</v>
      </c>
      <c r="BA76">
        <v>1</v>
      </c>
      <c r="BB76">
        <v>1</v>
      </c>
      <c r="BC76">
        <v>1</v>
      </c>
      <c r="BD76" t="s">
        <v>3</v>
      </c>
      <c r="BE76" t="s">
        <v>3</v>
      </c>
      <c r="BF76" t="s">
        <v>3</v>
      </c>
      <c r="BG76" t="s">
        <v>3</v>
      </c>
      <c r="BH76">
        <v>0</v>
      </c>
      <c r="BI76">
        <v>4</v>
      </c>
      <c r="BJ76" t="s">
        <v>103</v>
      </c>
      <c r="BM76">
        <v>0</v>
      </c>
      <c r="BN76">
        <v>0</v>
      </c>
      <c r="BO76" t="s">
        <v>3</v>
      </c>
      <c r="BP76">
        <v>0</v>
      </c>
      <c r="BQ76">
        <v>1</v>
      </c>
      <c r="BR76">
        <v>0</v>
      </c>
      <c r="BS76">
        <v>1</v>
      </c>
      <c r="BT76">
        <v>1</v>
      </c>
      <c r="BU76">
        <v>1</v>
      </c>
      <c r="BV76">
        <v>1</v>
      </c>
      <c r="BW76">
        <v>1</v>
      </c>
      <c r="BX76">
        <v>1</v>
      </c>
      <c r="BY76" t="s">
        <v>3</v>
      </c>
      <c r="BZ76">
        <v>70</v>
      </c>
      <c r="CA76">
        <v>10</v>
      </c>
      <c r="CB76" t="s">
        <v>3</v>
      </c>
      <c r="CE76">
        <v>0</v>
      </c>
      <c r="CF76">
        <v>0</v>
      </c>
      <c r="CG76">
        <v>0</v>
      </c>
      <c r="CM76">
        <v>0</v>
      </c>
      <c r="CN76" t="s">
        <v>3</v>
      </c>
      <c r="CO76">
        <v>0</v>
      </c>
      <c r="CP76">
        <f>(P76+Q76+S76)</f>
        <v>642.16</v>
      </c>
      <c r="CQ76">
        <f>(AC76*BC76*AW76)</f>
        <v>0</v>
      </c>
      <c r="CR76">
        <f>(((((ET76*4))*BB76-((EU76*4))*BS76)+AE76*BS76)*AV76)</f>
        <v>0</v>
      </c>
      <c r="CS76">
        <f>(AE76*BS76*AV76)</f>
        <v>0</v>
      </c>
      <c r="CT76">
        <f>(AF76*BA76*AV76)</f>
        <v>321.08</v>
      </c>
      <c r="CU76">
        <f>AG76</f>
        <v>0</v>
      </c>
      <c r="CV76">
        <f>(AH76*AV76)</f>
        <v>0.52</v>
      </c>
      <c r="CW76">
        <f t="shared" si="71"/>
        <v>0</v>
      </c>
      <c r="CX76">
        <f t="shared" si="71"/>
        <v>0</v>
      </c>
      <c r="CY76">
        <f>((S76*BZ76)/100)</f>
        <v>449.51199999999994</v>
      </c>
      <c r="CZ76">
        <f>((S76*CA76)/100)</f>
        <v>64.215999999999994</v>
      </c>
      <c r="DC76" t="s">
        <v>3</v>
      </c>
      <c r="DD76" t="s">
        <v>104</v>
      </c>
      <c r="DE76" t="s">
        <v>104</v>
      </c>
      <c r="DF76" t="s">
        <v>104</v>
      </c>
      <c r="DG76" t="s">
        <v>104</v>
      </c>
      <c r="DH76" t="s">
        <v>3</v>
      </c>
      <c r="DI76" t="s">
        <v>104</v>
      </c>
      <c r="DJ76" t="s">
        <v>104</v>
      </c>
      <c r="DK76" t="s">
        <v>3</v>
      </c>
      <c r="DL76" t="s">
        <v>3</v>
      </c>
      <c r="DM76" t="s">
        <v>3</v>
      </c>
      <c r="DN76">
        <v>0</v>
      </c>
      <c r="DO76">
        <v>0</v>
      </c>
      <c r="DP76">
        <v>1</v>
      </c>
      <c r="DQ76">
        <v>1</v>
      </c>
      <c r="DU76">
        <v>16987630</v>
      </c>
      <c r="DV76" t="s">
        <v>18</v>
      </c>
      <c r="DW76" t="s">
        <v>18</v>
      </c>
      <c r="DX76">
        <v>1</v>
      </c>
      <c r="DZ76" t="s">
        <v>3</v>
      </c>
      <c r="EA76" t="s">
        <v>3</v>
      </c>
      <c r="EB76" t="s">
        <v>3</v>
      </c>
      <c r="EC76" t="s">
        <v>3</v>
      </c>
      <c r="EE76">
        <v>1441815344</v>
      </c>
      <c r="EF76">
        <v>1</v>
      </c>
      <c r="EG76" t="s">
        <v>21</v>
      </c>
      <c r="EH76">
        <v>0</v>
      </c>
      <c r="EI76" t="s">
        <v>3</v>
      </c>
      <c r="EJ76">
        <v>4</v>
      </c>
      <c r="EK76">
        <v>0</v>
      </c>
      <c r="EL76" t="s">
        <v>22</v>
      </c>
      <c r="EM76" t="s">
        <v>23</v>
      </c>
      <c r="EO76" t="s">
        <v>3</v>
      </c>
      <c r="EQ76">
        <v>1024</v>
      </c>
      <c r="ER76">
        <v>80.27</v>
      </c>
      <c r="ES76">
        <v>0</v>
      </c>
      <c r="ET76">
        <v>0</v>
      </c>
      <c r="EU76">
        <v>0</v>
      </c>
      <c r="EV76">
        <v>80.27</v>
      </c>
      <c r="EW76">
        <v>0.13</v>
      </c>
      <c r="EX76">
        <v>0</v>
      </c>
      <c r="EY76">
        <v>0</v>
      </c>
      <c r="FQ76">
        <v>0</v>
      </c>
      <c r="FR76">
        <f>ROUND(IF(BI76=3,GM76,0),2)</f>
        <v>0</v>
      </c>
      <c r="FS76">
        <v>0</v>
      </c>
      <c r="FX76">
        <v>70</v>
      </c>
      <c r="FY76">
        <v>10</v>
      </c>
      <c r="GA76" t="s">
        <v>3</v>
      </c>
      <c r="GD76">
        <v>0</v>
      </c>
      <c r="GF76">
        <v>1384570016</v>
      </c>
      <c r="GG76">
        <v>2</v>
      </c>
      <c r="GH76">
        <v>1</v>
      </c>
      <c r="GI76">
        <v>-2</v>
      </c>
      <c r="GJ76">
        <v>0</v>
      </c>
      <c r="GK76">
        <f>ROUND(R76*(R12)/100,2)</f>
        <v>0</v>
      </c>
      <c r="GL76">
        <f>ROUND(IF(AND(BH76=3,BI76=3,FS76&lt;&gt;0),P76,0),2)</f>
        <v>0</v>
      </c>
      <c r="GM76">
        <f>ROUND(O76+X76+Y76+GK76,2)+GX76</f>
        <v>1155.8900000000001</v>
      </c>
      <c r="GN76">
        <f>IF(OR(BI76=0,BI76=1),GM76-GX76,0)</f>
        <v>0</v>
      </c>
      <c r="GO76">
        <f>IF(BI76=2,GM76-GX76,0)</f>
        <v>0</v>
      </c>
      <c r="GP76">
        <f>IF(BI76=4,GM76-GX76,0)</f>
        <v>1155.8900000000001</v>
      </c>
      <c r="GR76">
        <v>0</v>
      </c>
      <c r="GS76">
        <v>3</v>
      </c>
      <c r="GT76">
        <v>0</v>
      </c>
      <c r="GU76" t="s">
        <v>3</v>
      </c>
      <c r="GV76">
        <f>ROUND((GT76),6)</f>
        <v>0</v>
      </c>
      <c r="GW76">
        <v>1</v>
      </c>
      <c r="GX76">
        <f>ROUND(HC76*I76,2)</f>
        <v>0</v>
      </c>
      <c r="HA76">
        <v>0</v>
      </c>
      <c r="HB76">
        <v>0</v>
      </c>
      <c r="HC76">
        <f>GV76*GW76</f>
        <v>0</v>
      </c>
      <c r="HE76" t="s">
        <v>3</v>
      </c>
      <c r="HF76" t="s">
        <v>3</v>
      </c>
      <c r="HM76" t="s">
        <v>3</v>
      </c>
      <c r="HN76" t="s">
        <v>3</v>
      </c>
      <c r="HO76" t="s">
        <v>3</v>
      </c>
      <c r="HP76" t="s">
        <v>3</v>
      </c>
      <c r="HQ76" t="s">
        <v>3</v>
      </c>
      <c r="IK76">
        <v>0</v>
      </c>
    </row>
    <row r="78" spans="1:245" x14ac:dyDescent="0.2">
      <c r="A78" s="2">
        <v>51</v>
      </c>
      <c r="B78" s="2">
        <f>B69</f>
        <v>1</v>
      </c>
      <c r="C78" s="2">
        <f>A69</f>
        <v>5</v>
      </c>
      <c r="D78" s="2">
        <f>ROW(A69)</f>
        <v>69</v>
      </c>
      <c r="E78" s="2"/>
      <c r="F78" s="2" t="str">
        <f>IF(F69&lt;&gt;"",F69,"")</f>
        <v>Новый подраздел</v>
      </c>
      <c r="G78" s="2" t="str">
        <f>IF(G69&lt;&gt;"",G69,"")</f>
        <v>1.2 Канализация К1</v>
      </c>
      <c r="H78" s="2">
        <v>0</v>
      </c>
      <c r="I78" s="2"/>
      <c r="J78" s="2"/>
      <c r="K78" s="2"/>
      <c r="L78" s="2"/>
      <c r="M78" s="2"/>
      <c r="N78" s="2"/>
      <c r="O78" s="2">
        <f t="shared" ref="O78:T78" si="74">ROUND(AB78,2)</f>
        <v>0</v>
      </c>
      <c r="P78" s="2">
        <f t="shared" si="74"/>
        <v>0</v>
      </c>
      <c r="Q78" s="2">
        <f t="shared" si="74"/>
        <v>0</v>
      </c>
      <c r="R78" s="2">
        <f t="shared" si="74"/>
        <v>0</v>
      </c>
      <c r="S78" s="2">
        <f t="shared" si="74"/>
        <v>0</v>
      </c>
      <c r="T78" s="2">
        <f t="shared" si="74"/>
        <v>0</v>
      </c>
      <c r="U78" s="2">
        <f>AH78</f>
        <v>0</v>
      </c>
      <c r="V78" s="2">
        <f>AI78</f>
        <v>0</v>
      </c>
      <c r="W78" s="2">
        <f>ROUND(AJ78,2)</f>
        <v>0</v>
      </c>
      <c r="X78" s="2">
        <f>ROUND(AK78,2)</f>
        <v>0</v>
      </c>
      <c r="Y78" s="2">
        <f>ROUND(AL78,2)</f>
        <v>0</v>
      </c>
      <c r="Z78" s="2"/>
      <c r="AA78" s="2"/>
      <c r="AB78" s="2">
        <f>ROUND(SUMIF(AA73:AA76,"=1473091778",O73:O76),2)</f>
        <v>0</v>
      </c>
      <c r="AC78" s="2">
        <f>ROUND(SUMIF(AA73:AA76,"=1473091778",P73:P76),2)</f>
        <v>0</v>
      </c>
      <c r="AD78" s="2">
        <f>ROUND(SUMIF(AA73:AA76,"=1473091778",Q73:Q76),2)</f>
        <v>0</v>
      </c>
      <c r="AE78" s="2">
        <f>ROUND(SUMIF(AA73:AA76,"=1473091778",R73:R76),2)</f>
        <v>0</v>
      </c>
      <c r="AF78" s="2">
        <f>ROUND(SUMIF(AA73:AA76,"=1473091778",S73:S76),2)</f>
        <v>0</v>
      </c>
      <c r="AG78" s="2">
        <f>ROUND(SUMIF(AA73:AA76,"=1473091778",T73:T76),2)</f>
        <v>0</v>
      </c>
      <c r="AH78" s="2">
        <f>SUMIF(AA73:AA76,"=1473091778",U73:U76)</f>
        <v>0</v>
      </c>
      <c r="AI78" s="2">
        <f>SUMIF(AA73:AA76,"=1473091778",V73:V76)</f>
        <v>0</v>
      </c>
      <c r="AJ78" s="2">
        <f>ROUND(SUMIF(AA73:AA76,"=1473091778",W73:W76),2)</f>
        <v>0</v>
      </c>
      <c r="AK78" s="2">
        <f>ROUND(SUMIF(AA73:AA76,"=1473091778",X73:X76),2)</f>
        <v>0</v>
      </c>
      <c r="AL78" s="2">
        <f>ROUND(SUMIF(AA73:AA76,"=1473091778",Y73:Y76),2)</f>
        <v>0</v>
      </c>
      <c r="AM78" s="2"/>
      <c r="AN78" s="2"/>
      <c r="AO78" s="2">
        <f t="shared" ref="AO78:BD78" si="75">ROUND(BX78,2)</f>
        <v>0</v>
      </c>
      <c r="AP78" s="2">
        <f t="shared" si="75"/>
        <v>0</v>
      </c>
      <c r="AQ78" s="2">
        <f t="shared" si="75"/>
        <v>0</v>
      </c>
      <c r="AR78" s="2">
        <f t="shared" si="75"/>
        <v>0</v>
      </c>
      <c r="AS78" s="2">
        <f t="shared" si="75"/>
        <v>0</v>
      </c>
      <c r="AT78" s="2">
        <f t="shared" si="75"/>
        <v>0</v>
      </c>
      <c r="AU78" s="2">
        <f t="shared" si="75"/>
        <v>0</v>
      </c>
      <c r="AV78" s="2">
        <f t="shared" si="75"/>
        <v>0</v>
      </c>
      <c r="AW78" s="2">
        <f t="shared" si="75"/>
        <v>0</v>
      </c>
      <c r="AX78" s="2">
        <f t="shared" si="75"/>
        <v>0</v>
      </c>
      <c r="AY78" s="2">
        <f t="shared" si="75"/>
        <v>0</v>
      </c>
      <c r="AZ78" s="2">
        <f t="shared" si="75"/>
        <v>0</v>
      </c>
      <c r="BA78" s="2">
        <f t="shared" si="75"/>
        <v>0</v>
      </c>
      <c r="BB78" s="2">
        <f t="shared" si="75"/>
        <v>0</v>
      </c>
      <c r="BC78" s="2">
        <f t="shared" si="75"/>
        <v>0</v>
      </c>
      <c r="BD78" s="2">
        <f t="shared" si="75"/>
        <v>0</v>
      </c>
      <c r="BE78" s="2"/>
      <c r="BF78" s="2"/>
      <c r="BG78" s="2"/>
      <c r="BH78" s="2"/>
      <c r="BI78" s="2"/>
      <c r="BJ78" s="2"/>
      <c r="BK78" s="2"/>
      <c r="BL78" s="2"/>
      <c r="BM78" s="2"/>
      <c r="BN78" s="2"/>
      <c r="BO78" s="2"/>
      <c r="BP78" s="2"/>
      <c r="BQ78" s="2"/>
      <c r="BR78" s="2"/>
      <c r="BS78" s="2"/>
      <c r="BT78" s="2"/>
      <c r="BU78" s="2"/>
      <c r="BV78" s="2"/>
      <c r="BW78" s="2"/>
      <c r="BX78" s="2">
        <f>ROUND(SUMIF(AA73:AA76,"=1473091778",FQ73:FQ76),2)</f>
        <v>0</v>
      </c>
      <c r="BY78" s="2">
        <f>ROUND(SUMIF(AA73:AA76,"=1473091778",FR73:FR76),2)</f>
        <v>0</v>
      </c>
      <c r="BZ78" s="2">
        <f>ROUND(SUMIF(AA73:AA76,"=1473091778",GL73:GL76),2)</f>
        <v>0</v>
      </c>
      <c r="CA78" s="2">
        <f>ROUND(SUMIF(AA73:AA76,"=1473091778",GM73:GM76),2)</f>
        <v>0</v>
      </c>
      <c r="CB78" s="2">
        <f>ROUND(SUMIF(AA73:AA76,"=1473091778",GN73:GN76),2)</f>
        <v>0</v>
      </c>
      <c r="CC78" s="2">
        <f>ROUND(SUMIF(AA73:AA76,"=1473091778",GO73:GO76),2)</f>
        <v>0</v>
      </c>
      <c r="CD78" s="2">
        <f>ROUND(SUMIF(AA73:AA76,"=1473091778",GP73:GP76),2)</f>
        <v>0</v>
      </c>
      <c r="CE78" s="2">
        <f>AC78-BX78</f>
        <v>0</v>
      </c>
      <c r="CF78" s="2">
        <f>AC78-BY78</f>
        <v>0</v>
      </c>
      <c r="CG78" s="2">
        <f>BX78-BZ78</f>
        <v>0</v>
      </c>
      <c r="CH78" s="2">
        <f>AC78-BX78-BY78+BZ78</f>
        <v>0</v>
      </c>
      <c r="CI78" s="2">
        <f>BY78-BZ78</f>
        <v>0</v>
      </c>
      <c r="CJ78" s="2">
        <f>ROUND(SUMIF(AA73:AA76,"=1473091778",GX73:GX76),2)</f>
        <v>0</v>
      </c>
      <c r="CK78" s="2">
        <f>ROUND(SUMIF(AA73:AA76,"=1473091778",GY73:GY76),2)</f>
        <v>0</v>
      </c>
      <c r="CL78" s="2">
        <f>ROUND(SUMIF(AA73:AA76,"=1473091778",GZ73:GZ76),2)</f>
        <v>0</v>
      </c>
      <c r="CM78" s="2">
        <f>ROUND(SUMIF(AA73:AA76,"=1473091778",HD73:HD76),2)</f>
        <v>0</v>
      </c>
      <c r="CN78" s="2"/>
      <c r="CO78" s="2"/>
      <c r="CP78" s="2"/>
      <c r="CQ78" s="2"/>
      <c r="CR78" s="2"/>
      <c r="CS78" s="2"/>
      <c r="CT78" s="2"/>
      <c r="CU78" s="2"/>
      <c r="CV78" s="2"/>
      <c r="CW78" s="2"/>
      <c r="CX78" s="2"/>
      <c r="CY78" s="2"/>
      <c r="CZ78" s="2"/>
      <c r="DA78" s="2"/>
      <c r="DB78" s="2"/>
      <c r="DC78" s="2"/>
      <c r="DD78" s="2"/>
      <c r="DE78" s="2"/>
      <c r="DF78" s="2"/>
      <c r="DG78" s="3"/>
      <c r="DH78" s="3"/>
      <c r="DI78" s="3"/>
      <c r="DJ78" s="3"/>
      <c r="DK78" s="3"/>
      <c r="DL78" s="3"/>
      <c r="DM78" s="3"/>
      <c r="DN78" s="3"/>
      <c r="DO78" s="3"/>
      <c r="DP78" s="3"/>
      <c r="DQ78" s="3"/>
      <c r="DR78" s="3"/>
      <c r="DS78" s="3"/>
      <c r="DT78" s="3"/>
      <c r="DU78" s="3"/>
      <c r="DV78" s="3"/>
      <c r="DW78" s="3"/>
      <c r="DX78" s="3"/>
      <c r="DY78" s="3"/>
      <c r="DZ78" s="3"/>
      <c r="EA78" s="3"/>
      <c r="EB78" s="3"/>
      <c r="EC78" s="3"/>
      <c r="ED78" s="3"/>
      <c r="EE78" s="3"/>
      <c r="EF78" s="3"/>
      <c r="EG78" s="3"/>
      <c r="EH78" s="3"/>
      <c r="EI78" s="3"/>
      <c r="EJ78" s="3"/>
      <c r="EK78" s="3"/>
      <c r="EL78" s="3"/>
      <c r="EM78" s="3"/>
      <c r="EN78" s="3"/>
      <c r="EO78" s="3"/>
      <c r="EP78" s="3"/>
      <c r="EQ78" s="3"/>
      <c r="ER78" s="3"/>
      <c r="ES78" s="3"/>
      <c r="ET78" s="3"/>
      <c r="EU78" s="3"/>
      <c r="EV78" s="3"/>
      <c r="EW78" s="3"/>
      <c r="EX78" s="3"/>
      <c r="EY78" s="3"/>
      <c r="EZ78" s="3"/>
      <c r="FA78" s="3"/>
      <c r="FB78" s="3"/>
      <c r="FC78" s="3"/>
      <c r="FD78" s="3"/>
      <c r="FE78" s="3"/>
      <c r="FF78" s="3"/>
      <c r="FG78" s="3"/>
      <c r="FH78" s="3"/>
      <c r="FI78" s="3"/>
      <c r="FJ78" s="3"/>
      <c r="FK78" s="3"/>
      <c r="FL78" s="3"/>
      <c r="FM78" s="3"/>
      <c r="FN78" s="3"/>
      <c r="FO78" s="3"/>
      <c r="FP78" s="3"/>
      <c r="FQ78" s="3"/>
      <c r="FR78" s="3"/>
      <c r="FS78" s="3"/>
      <c r="FT78" s="3"/>
      <c r="FU78" s="3"/>
      <c r="FV78" s="3"/>
      <c r="FW78" s="3"/>
      <c r="FX78" s="3"/>
      <c r="FY78" s="3"/>
      <c r="FZ78" s="3"/>
      <c r="GA78" s="3"/>
      <c r="GB78" s="3"/>
      <c r="GC78" s="3"/>
      <c r="GD78" s="3"/>
      <c r="GE78" s="3"/>
      <c r="GF78" s="3"/>
      <c r="GG78" s="3"/>
      <c r="GH78" s="3"/>
      <c r="GI78" s="3"/>
      <c r="GJ78" s="3"/>
      <c r="GK78" s="3"/>
      <c r="GL78" s="3"/>
      <c r="GM78" s="3"/>
      <c r="GN78" s="3"/>
      <c r="GO78" s="3"/>
      <c r="GP78" s="3"/>
      <c r="GQ78" s="3"/>
      <c r="GR78" s="3"/>
      <c r="GS78" s="3"/>
      <c r="GT78" s="3"/>
      <c r="GU78" s="3"/>
      <c r="GV78" s="3"/>
      <c r="GW78" s="3"/>
      <c r="GX78" s="3">
        <v>0</v>
      </c>
    </row>
    <row r="80" spans="1:245" x14ac:dyDescent="0.2">
      <c r="A80" s="4">
        <v>50</v>
      </c>
      <c r="B80" s="4">
        <v>0</v>
      </c>
      <c r="C80" s="4">
        <v>0</v>
      </c>
      <c r="D80" s="4">
        <v>1</v>
      </c>
      <c r="E80" s="4">
        <v>201</v>
      </c>
      <c r="F80" s="4">
        <f>ROUND(Source!O78,O80)</f>
        <v>0</v>
      </c>
      <c r="G80" s="4" t="s">
        <v>43</v>
      </c>
      <c r="H80" s="4" t="s">
        <v>44</v>
      </c>
      <c r="I80" s="4"/>
      <c r="J80" s="4"/>
      <c r="K80" s="4">
        <v>201</v>
      </c>
      <c r="L80" s="4">
        <v>1</v>
      </c>
      <c r="M80" s="4">
        <v>3</v>
      </c>
      <c r="N80" s="4" t="s">
        <v>3</v>
      </c>
      <c r="O80" s="4">
        <v>2</v>
      </c>
      <c r="P80" s="4"/>
      <c r="Q80" s="4"/>
      <c r="R80" s="4"/>
      <c r="S80" s="4"/>
      <c r="T80" s="4"/>
      <c r="U80" s="4"/>
      <c r="V80" s="4"/>
      <c r="W80" s="4">
        <v>0</v>
      </c>
      <c r="X80" s="4">
        <v>1</v>
      </c>
      <c r="Y80" s="4">
        <v>0</v>
      </c>
      <c r="Z80" s="4"/>
      <c r="AA80" s="4"/>
      <c r="AB80" s="4"/>
    </row>
    <row r="81" spans="1:28" x14ac:dyDescent="0.2">
      <c r="A81" s="4">
        <v>50</v>
      </c>
      <c r="B81" s="4">
        <v>0</v>
      </c>
      <c r="C81" s="4">
        <v>0</v>
      </c>
      <c r="D81" s="4">
        <v>1</v>
      </c>
      <c r="E81" s="4">
        <v>202</v>
      </c>
      <c r="F81" s="4">
        <f>ROUND(Source!P78,O81)</f>
        <v>0</v>
      </c>
      <c r="G81" s="4" t="s">
        <v>45</v>
      </c>
      <c r="H81" s="4" t="s">
        <v>46</v>
      </c>
      <c r="I81" s="4"/>
      <c r="J81" s="4"/>
      <c r="K81" s="4">
        <v>202</v>
      </c>
      <c r="L81" s="4">
        <v>2</v>
      </c>
      <c r="M81" s="4">
        <v>3</v>
      </c>
      <c r="N81" s="4" t="s">
        <v>3</v>
      </c>
      <c r="O81" s="4">
        <v>2</v>
      </c>
      <c r="P81" s="4"/>
      <c r="Q81" s="4"/>
      <c r="R81" s="4"/>
      <c r="S81" s="4"/>
      <c r="T81" s="4"/>
      <c r="U81" s="4"/>
      <c r="V81" s="4"/>
      <c r="W81" s="4">
        <v>0</v>
      </c>
      <c r="X81" s="4">
        <v>1</v>
      </c>
      <c r="Y81" s="4">
        <v>0</v>
      </c>
      <c r="Z81" s="4"/>
      <c r="AA81" s="4"/>
      <c r="AB81" s="4"/>
    </row>
    <row r="82" spans="1:28" x14ac:dyDescent="0.2">
      <c r="A82" s="4">
        <v>50</v>
      </c>
      <c r="B82" s="4">
        <v>0</v>
      </c>
      <c r="C82" s="4">
        <v>0</v>
      </c>
      <c r="D82" s="4">
        <v>1</v>
      </c>
      <c r="E82" s="4">
        <v>222</v>
      </c>
      <c r="F82" s="4">
        <f>ROUND(Source!AO78,O82)</f>
        <v>0</v>
      </c>
      <c r="G82" s="4" t="s">
        <v>47</v>
      </c>
      <c r="H82" s="4" t="s">
        <v>48</v>
      </c>
      <c r="I82" s="4"/>
      <c r="J82" s="4"/>
      <c r="K82" s="4">
        <v>222</v>
      </c>
      <c r="L82" s="4">
        <v>3</v>
      </c>
      <c r="M82" s="4">
        <v>3</v>
      </c>
      <c r="N82" s="4" t="s">
        <v>3</v>
      </c>
      <c r="O82" s="4">
        <v>2</v>
      </c>
      <c r="P82" s="4"/>
      <c r="Q82" s="4"/>
      <c r="R82" s="4"/>
      <c r="S82" s="4"/>
      <c r="T82" s="4"/>
      <c r="U82" s="4"/>
      <c r="V82" s="4"/>
      <c r="W82" s="4">
        <v>0</v>
      </c>
      <c r="X82" s="4">
        <v>1</v>
      </c>
      <c r="Y82" s="4">
        <v>0</v>
      </c>
      <c r="Z82" s="4"/>
      <c r="AA82" s="4"/>
      <c r="AB82" s="4"/>
    </row>
    <row r="83" spans="1:28" x14ac:dyDescent="0.2">
      <c r="A83" s="4">
        <v>50</v>
      </c>
      <c r="B83" s="4">
        <v>0</v>
      </c>
      <c r="C83" s="4">
        <v>0</v>
      </c>
      <c r="D83" s="4">
        <v>1</v>
      </c>
      <c r="E83" s="4">
        <v>225</v>
      </c>
      <c r="F83" s="4">
        <f>ROUND(Source!AV78,O83)</f>
        <v>0</v>
      </c>
      <c r="G83" s="4" t="s">
        <v>49</v>
      </c>
      <c r="H83" s="4" t="s">
        <v>50</v>
      </c>
      <c r="I83" s="4"/>
      <c r="J83" s="4"/>
      <c r="K83" s="4">
        <v>225</v>
      </c>
      <c r="L83" s="4">
        <v>4</v>
      </c>
      <c r="M83" s="4">
        <v>3</v>
      </c>
      <c r="N83" s="4" t="s">
        <v>3</v>
      </c>
      <c r="O83" s="4">
        <v>2</v>
      </c>
      <c r="P83" s="4"/>
      <c r="Q83" s="4"/>
      <c r="R83" s="4"/>
      <c r="S83" s="4"/>
      <c r="T83" s="4"/>
      <c r="U83" s="4"/>
      <c r="V83" s="4"/>
      <c r="W83" s="4">
        <v>0</v>
      </c>
      <c r="X83" s="4">
        <v>1</v>
      </c>
      <c r="Y83" s="4">
        <v>0</v>
      </c>
      <c r="Z83" s="4"/>
      <c r="AA83" s="4"/>
      <c r="AB83" s="4"/>
    </row>
    <row r="84" spans="1:28" x14ac:dyDescent="0.2">
      <c r="A84" s="4">
        <v>50</v>
      </c>
      <c r="B84" s="4">
        <v>0</v>
      </c>
      <c r="C84" s="4">
        <v>0</v>
      </c>
      <c r="D84" s="4">
        <v>1</v>
      </c>
      <c r="E84" s="4">
        <v>226</v>
      </c>
      <c r="F84" s="4">
        <f>ROUND(Source!AW78,O84)</f>
        <v>0</v>
      </c>
      <c r="G84" s="4" t="s">
        <v>51</v>
      </c>
      <c r="H84" s="4" t="s">
        <v>52</v>
      </c>
      <c r="I84" s="4"/>
      <c r="J84" s="4"/>
      <c r="K84" s="4">
        <v>226</v>
      </c>
      <c r="L84" s="4">
        <v>5</v>
      </c>
      <c r="M84" s="4">
        <v>3</v>
      </c>
      <c r="N84" s="4" t="s">
        <v>3</v>
      </c>
      <c r="O84" s="4">
        <v>2</v>
      </c>
      <c r="P84" s="4"/>
      <c r="Q84" s="4"/>
      <c r="R84" s="4"/>
      <c r="S84" s="4"/>
      <c r="T84" s="4"/>
      <c r="U84" s="4"/>
      <c r="V84" s="4"/>
      <c r="W84" s="4">
        <v>0</v>
      </c>
      <c r="X84" s="4">
        <v>1</v>
      </c>
      <c r="Y84" s="4">
        <v>0</v>
      </c>
      <c r="Z84" s="4"/>
      <c r="AA84" s="4"/>
      <c r="AB84" s="4"/>
    </row>
    <row r="85" spans="1:28" x14ac:dyDescent="0.2">
      <c r="A85" s="4">
        <v>50</v>
      </c>
      <c r="B85" s="4">
        <v>0</v>
      </c>
      <c r="C85" s="4">
        <v>0</v>
      </c>
      <c r="D85" s="4">
        <v>1</v>
      </c>
      <c r="E85" s="4">
        <v>227</v>
      </c>
      <c r="F85" s="4">
        <f>ROUND(Source!AX78,O85)</f>
        <v>0</v>
      </c>
      <c r="G85" s="4" t="s">
        <v>53</v>
      </c>
      <c r="H85" s="4" t="s">
        <v>54</v>
      </c>
      <c r="I85" s="4"/>
      <c r="J85" s="4"/>
      <c r="K85" s="4">
        <v>227</v>
      </c>
      <c r="L85" s="4">
        <v>6</v>
      </c>
      <c r="M85" s="4">
        <v>3</v>
      </c>
      <c r="N85" s="4" t="s">
        <v>3</v>
      </c>
      <c r="O85" s="4">
        <v>2</v>
      </c>
      <c r="P85" s="4"/>
      <c r="Q85" s="4"/>
      <c r="R85" s="4"/>
      <c r="S85" s="4"/>
      <c r="T85" s="4"/>
      <c r="U85" s="4"/>
      <c r="V85" s="4"/>
      <c r="W85" s="4">
        <v>0</v>
      </c>
      <c r="X85" s="4">
        <v>1</v>
      </c>
      <c r="Y85" s="4">
        <v>0</v>
      </c>
      <c r="Z85" s="4"/>
      <c r="AA85" s="4"/>
      <c r="AB85" s="4"/>
    </row>
    <row r="86" spans="1:28" x14ac:dyDescent="0.2">
      <c r="A86" s="4">
        <v>50</v>
      </c>
      <c r="B86" s="4">
        <v>0</v>
      </c>
      <c r="C86" s="4">
        <v>0</v>
      </c>
      <c r="D86" s="4">
        <v>1</v>
      </c>
      <c r="E86" s="4">
        <v>228</v>
      </c>
      <c r="F86" s="4">
        <f>ROUND(Source!AY78,O86)</f>
        <v>0</v>
      </c>
      <c r="G86" s="4" t="s">
        <v>55</v>
      </c>
      <c r="H86" s="4" t="s">
        <v>56</v>
      </c>
      <c r="I86" s="4"/>
      <c r="J86" s="4"/>
      <c r="K86" s="4">
        <v>228</v>
      </c>
      <c r="L86" s="4">
        <v>7</v>
      </c>
      <c r="M86" s="4">
        <v>3</v>
      </c>
      <c r="N86" s="4" t="s">
        <v>3</v>
      </c>
      <c r="O86" s="4">
        <v>2</v>
      </c>
      <c r="P86" s="4"/>
      <c r="Q86" s="4"/>
      <c r="R86" s="4"/>
      <c r="S86" s="4"/>
      <c r="T86" s="4"/>
      <c r="U86" s="4"/>
      <c r="V86" s="4"/>
      <c r="W86" s="4">
        <v>0</v>
      </c>
      <c r="X86" s="4">
        <v>1</v>
      </c>
      <c r="Y86" s="4">
        <v>0</v>
      </c>
      <c r="Z86" s="4"/>
      <c r="AA86" s="4"/>
      <c r="AB86" s="4"/>
    </row>
    <row r="87" spans="1:28" x14ac:dyDescent="0.2">
      <c r="A87" s="4">
        <v>50</v>
      </c>
      <c r="B87" s="4">
        <v>0</v>
      </c>
      <c r="C87" s="4">
        <v>0</v>
      </c>
      <c r="D87" s="4">
        <v>1</v>
      </c>
      <c r="E87" s="4">
        <v>216</v>
      </c>
      <c r="F87" s="4">
        <f>ROUND(Source!AP78,O87)</f>
        <v>0</v>
      </c>
      <c r="G87" s="4" t="s">
        <v>57</v>
      </c>
      <c r="H87" s="4" t="s">
        <v>58</v>
      </c>
      <c r="I87" s="4"/>
      <c r="J87" s="4"/>
      <c r="K87" s="4">
        <v>216</v>
      </c>
      <c r="L87" s="4">
        <v>8</v>
      </c>
      <c r="M87" s="4">
        <v>3</v>
      </c>
      <c r="N87" s="4" t="s">
        <v>3</v>
      </c>
      <c r="O87" s="4">
        <v>2</v>
      </c>
      <c r="P87" s="4"/>
      <c r="Q87" s="4"/>
      <c r="R87" s="4"/>
      <c r="S87" s="4"/>
      <c r="T87" s="4"/>
      <c r="U87" s="4"/>
      <c r="V87" s="4"/>
      <c r="W87" s="4">
        <v>0</v>
      </c>
      <c r="X87" s="4">
        <v>1</v>
      </c>
      <c r="Y87" s="4">
        <v>0</v>
      </c>
      <c r="Z87" s="4"/>
      <c r="AA87" s="4"/>
      <c r="AB87" s="4"/>
    </row>
    <row r="88" spans="1:28" x14ac:dyDescent="0.2">
      <c r="A88" s="4">
        <v>50</v>
      </c>
      <c r="B88" s="4">
        <v>0</v>
      </c>
      <c r="C88" s="4">
        <v>0</v>
      </c>
      <c r="D88" s="4">
        <v>1</v>
      </c>
      <c r="E88" s="4">
        <v>223</v>
      </c>
      <c r="F88" s="4">
        <f>ROUND(Source!AQ78,O88)</f>
        <v>0</v>
      </c>
      <c r="G88" s="4" t="s">
        <v>59</v>
      </c>
      <c r="H88" s="4" t="s">
        <v>60</v>
      </c>
      <c r="I88" s="4"/>
      <c r="J88" s="4"/>
      <c r="K88" s="4">
        <v>223</v>
      </c>
      <c r="L88" s="4">
        <v>9</v>
      </c>
      <c r="M88" s="4">
        <v>3</v>
      </c>
      <c r="N88" s="4" t="s">
        <v>3</v>
      </c>
      <c r="O88" s="4">
        <v>2</v>
      </c>
      <c r="P88" s="4"/>
      <c r="Q88" s="4"/>
      <c r="R88" s="4"/>
      <c r="S88" s="4"/>
      <c r="T88" s="4"/>
      <c r="U88" s="4"/>
      <c r="V88" s="4"/>
      <c r="W88" s="4">
        <v>0</v>
      </c>
      <c r="X88" s="4">
        <v>1</v>
      </c>
      <c r="Y88" s="4">
        <v>0</v>
      </c>
      <c r="Z88" s="4"/>
      <c r="AA88" s="4"/>
      <c r="AB88" s="4"/>
    </row>
    <row r="89" spans="1:28" x14ac:dyDescent="0.2">
      <c r="A89" s="4">
        <v>50</v>
      </c>
      <c r="B89" s="4">
        <v>0</v>
      </c>
      <c r="C89" s="4">
        <v>0</v>
      </c>
      <c r="D89" s="4">
        <v>1</v>
      </c>
      <c r="E89" s="4">
        <v>229</v>
      </c>
      <c r="F89" s="4">
        <f>ROUND(Source!AZ78,O89)</f>
        <v>0</v>
      </c>
      <c r="G89" s="4" t="s">
        <v>61</v>
      </c>
      <c r="H89" s="4" t="s">
        <v>62</v>
      </c>
      <c r="I89" s="4"/>
      <c r="J89" s="4"/>
      <c r="K89" s="4">
        <v>229</v>
      </c>
      <c r="L89" s="4">
        <v>10</v>
      </c>
      <c r="M89" s="4">
        <v>3</v>
      </c>
      <c r="N89" s="4" t="s">
        <v>3</v>
      </c>
      <c r="O89" s="4">
        <v>2</v>
      </c>
      <c r="P89" s="4"/>
      <c r="Q89" s="4"/>
      <c r="R89" s="4"/>
      <c r="S89" s="4"/>
      <c r="T89" s="4"/>
      <c r="U89" s="4"/>
      <c r="V89" s="4"/>
      <c r="W89" s="4">
        <v>0</v>
      </c>
      <c r="X89" s="4">
        <v>1</v>
      </c>
      <c r="Y89" s="4">
        <v>0</v>
      </c>
      <c r="Z89" s="4"/>
      <c r="AA89" s="4"/>
      <c r="AB89" s="4"/>
    </row>
    <row r="90" spans="1:28" x14ac:dyDescent="0.2">
      <c r="A90" s="4">
        <v>50</v>
      </c>
      <c r="B90" s="4">
        <v>0</v>
      </c>
      <c r="C90" s="4">
        <v>0</v>
      </c>
      <c r="D90" s="4">
        <v>1</v>
      </c>
      <c r="E90" s="4">
        <v>203</v>
      </c>
      <c r="F90" s="4">
        <f>ROUND(Source!Q78,O90)</f>
        <v>0</v>
      </c>
      <c r="G90" s="4" t="s">
        <v>63</v>
      </c>
      <c r="H90" s="4" t="s">
        <v>64</v>
      </c>
      <c r="I90" s="4"/>
      <c r="J90" s="4"/>
      <c r="K90" s="4">
        <v>203</v>
      </c>
      <c r="L90" s="4">
        <v>11</v>
      </c>
      <c r="M90" s="4">
        <v>3</v>
      </c>
      <c r="N90" s="4" t="s">
        <v>3</v>
      </c>
      <c r="O90" s="4">
        <v>2</v>
      </c>
      <c r="P90" s="4"/>
      <c r="Q90" s="4"/>
      <c r="R90" s="4"/>
      <c r="S90" s="4"/>
      <c r="T90" s="4"/>
      <c r="U90" s="4"/>
      <c r="V90" s="4"/>
      <c r="W90" s="4">
        <v>0</v>
      </c>
      <c r="X90" s="4">
        <v>1</v>
      </c>
      <c r="Y90" s="4">
        <v>0</v>
      </c>
      <c r="Z90" s="4"/>
      <c r="AA90" s="4"/>
      <c r="AB90" s="4"/>
    </row>
    <row r="91" spans="1:28" x14ac:dyDescent="0.2">
      <c r="A91" s="4">
        <v>50</v>
      </c>
      <c r="B91" s="4">
        <v>0</v>
      </c>
      <c r="C91" s="4">
        <v>0</v>
      </c>
      <c r="D91" s="4">
        <v>1</v>
      </c>
      <c r="E91" s="4">
        <v>231</v>
      </c>
      <c r="F91" s="4">
        <f>ROUND(Source!BB78,O91)</f>
        <v>0</v>
      </c>
      <c r="G91" s="4" t="s">
        <v>65</v>
      </c>
      <c r="H91" s="4" t="s">
        <v>66</v>
      </c>
      <c r="I91" s="4"/>
      <c r="J91" s="4"/>
      <c r="K91" s="4">
        <v>231</v>
      </c>
      <c r="L91" s="4">
        <v>12</v>
      </c>
      <c r="M91" s="4">
        <v>3</v>
      </c>
      <c r="N91" s="4" t="s">
        <v>3</v>
      </c>
      <c r="O91" s="4">
        <v>2</v>
      </c>
      <c r="P91" s="4"/>
      <c r="Q91" s="4"/>
      <c r="R91" s="4"/>
      <c r="S91" s="4"/>
      <c r="T91" s="4"/>
      <c r="U91" s="4"/>
      <c r="V91" s="4"/>
      <c r="W91" s="4">
        <v>0</v>
      </c>
      <c r="X91" s="4">
        <v>1</v>
      </c>
      <c r="Y91" s="4">
        <v>0</v>
      </c>
      <c r="Z91" s="4"/>
      <c r="AA91" s="4"/>
      <c r="AB91" s="4"/>
    </row>
    <row r="92" spans="1:28" x14ac:dyDescent="0.2">
      <c r="A92" s="4">
        <v>50</v>
      </c>
      <c r="B92" s="4">
        <v>0</v>
      </c>
      <c r="C92" s="4">
        <v>0</v>
      </c>
      <c r="D92" s="4">
        <v>1</v>
      </c>
      <c r="E92" s="4">
        <v>204</v>
      </c>
      <c r="F92" s="4">
        <f>ROUND(Source!R78,O92)</f>
        <v>0</v>
      </c>
      <c r="G92" s="4" t="s">
        <v>67</v>
      </c>
      <c r="H92" s="4" t="s">
        <v>68</v>
      </c>
      <c r="I92" s="4"/>
      <c r="J92" s="4"/>
      <c r="K92" s="4">
        <v>204</v>
      </c>
      <c r="L92" s="4">
        <v>13</v>
      </c>
      <c r="M92" s="4">
        <v>3</v>
      </c>
      <c r="N92" s="4" t="s">
        <v>3</v>
      </c>
      <c r="O92" s="4">
        <v>2</v>
      </c>
      <c r="P92" s="4"/>
      <c r="Q92" s="4"/>
      <c r="R92" s="4"/>
      <c r="S92" s="4"/>
      <c r="T92" s="4"/>
      <c r="U92" s="4"/>
      <c r="V92" s="4"/>
      <c r="W92" s="4">
        <v>0</v>
      </c>
      <c r="X92" s="4">
        <v>1</v>
      </c>
      <c r="Y92" s="4">
        <v>0</v>
      </c>
      <c r="Z92" s="4"/>
      <c r="AA92" s="4"/>
      <c r="AB92" s="4"/>
    </row>
    <row r="93" spans="1:28" x14ac:dyDescent="0.2">
      <c r="A93" s="4">
        <v>50</v>
      </c>
      <c r="B93" s="4">
        <v>0</v>
      </c>
      <c r="C93" s="4">
        <v>0</v>
      </c>
      <c r="D93" s="4">
        <v>1</v>
      </c>
      <c r="E93" s="4">
        <v>205</v>
      </c>
      <c r="F93" s="4">
        <f>ROUND(Source!S78,O93)</f>
        <v>0</v>
      </c>
      <c r="G93" s="4" t="s">
        <v>69</v>
      </c>
      <c r="H93" s="4" t="s">
        <v>70</v>
      </c>
      <c r="I93" s="4"/>
      <c r="J93" s="4"/>
      <c r="K93" s="4">
        <v>205</v>
      </c>
      <c r="L93" s="4">
        <v>14</v>
      </c>
      <c r="M93" s="4">
        <v>3</v>
      </c>
      <c r="N93" s="4" t="s">
        <v>3</v>
      </c>
      <c r="O93" s="4">
        <v>2</v>
      </c>
      <c r="P93" s="4"/>
      <c r="Q93" s="4"/>
      <c r="R93" s="4"/>
      <c r="S93" s="4"/>
      <c r="T93" s="4"/>
      <c r="U93" s="4"/>
      <c r="V93" s="4"/>
      <c r="W93" s="4">
        <v>0</v>
      </c>
      <c r="X93" s="4">
        <v>1</v>
      </c>
      <c r="Y93" s="4">
        <v>0</v>
      </c>
      <c r="Z93" s="4"/>
      <c r="AA93" s="4"/>
      <c r="AB93" s="4"/>
    </row>
    <row r="94" spans="1:28" x14ac:dyDescent="0.2">
      <c r="A94" s="4">
        <v>50</v>
      </c>
      <c r="B94" s="4">
        <v>0</v>
      </c>
      <c r="C94" s="4">
        <v>0</v>
      </c>
      <c r="D94" s="4">
        <v>1</v>
      </c>
      <c r="E94" s="4">
        <v>232</v>
      </c>
      <c r="F94" s="4">
        <f>ROUND(Source!BC78,O94)</f>
        <v>0</v>
      </c>
      <c r="G94" s="4" t="s">
        <v>71</v>
      </c>
      <c r="H94" s="4" t="s">
        <v>72</v>
      </c>
      <c r="I94" s="4"/>
      <c r="J94" s="4"/>
      <c r="K94" s="4">
        <v>232</v>
      </c>
      <c r="L94" s="4">
        <v>15</v>
      </c>
      <c r="M94" s="4">
        <v>3</v>
      </c>
      <c r="N94" s="4" t="s">
        <v>3</v>
      </c>
      <c r="O94" s="4">
        <v>2</v>
      </c>
      <c r="P94" s="4"/>
      <c r="Q94" s="4"/>
      <c r="R94" s="4"/>
      <c r="S94" s="4"/>
      <c r="T94" s="4"/>
      <c r="U94" s="4"/>
      <c r="V94" s="4"/>
      <c r="W94" s="4">
        <v>0</v>
      </c>
      <c r="X94" s="4">
        <v>1</v>
      </c>
      <c r="Y94" s="4">
        <v>0</v>
      </c>
      <c r="Z94" s="4"/>
      <c r="AA94" s="4"/>
      <c r="AB94" s="4"/>
    </row>
    <row r="95" spans="1:28" x14ac:dyDescent="0.2">
      <c r="A95" s="4">
        <v>50</v>
      </c>
      <c r="B95" s="4">
        <v>0</v>
      </c>
      <c r="C95" s="4">
        <v>0</v>
      </c>
      <c r="D95" s="4">
        <v>1</v>
      </c>
      <c r="E95" s="4">
        <v>214</v>
      </c>
      <c r="F95" s="4">
        <f>ROUND(Source!AS78,O95)</f>
        <v>0</v>
      </c>
      <c r="G95" s="4" t="s">
        <v>73</v>
      </c>
      <c r="H95" s="4" t="s">
        <v>74</v>
      </c>
      <c r="I95" s="4"/>
      <c r="J95" s="4"/>
      <c r="K95" s="4">
        <v>214</v>
      </c>
      <c r="L95" s="4">
        <v>16</v>
      </c>
      <c r="M95" s="4">
        <v>3</v>
      </c>
      <c r="N95" s="4" t="s">
        <v>3</v>
      </c>
      <c r="O95" s="4">
        <v>2</v>
      </c>
      <c r="P95" s="4"/>
      <c r="Q95" s="4"/>
      <c r="R95" s="4"/>
      <c r="S95" s="4"/>
      <c r="T95" s="4"/>
      <c r="U95" s="4"/>
      <c r="V95" s="4"/>
      <c r="W95" s="4">
        <v>0</v>
      </c>
      <c r="X95" s="4">
        <v>1</v>
      </c>
      <c r="Y95" s="4">
        <v>0</v>
      </c>
      <c r="Z95" s="4"/>
      <c r="AA95" s="4"/>
      <c r="AB95" s="4"/>
    </row>
    <row r="96" spans="1:28" x14ac:dyDescent="0.2">
      <c r="A96" s="4">
        <v>50</v>
      </c>
      <c r="B96" s="4">
        <v>0</v>
      </c>
      <c r="C96" s="4">
        <v>0</v>
      </c>
      <c r="D96" s="4">
        <v>1</v>
      </c>
      <c r="E96" s="4">
        <v>215</v>
      </c>
      <c r="F96" s="4">
        <f>ROUND(Source!AT78,O96)</f>
        <v>0</v>
      </c>
      <c r="G96" s="4" t="s">
        <v>75</v>
      </c>
      <c r="H96" s="4" t="s">
        <v>76</v>
      </c>
      <c r="I96" s="4"/>
      <c r="J96" s="4"/>
      <c r="K96" s="4">
        <v>215</v>
      </c>
      <c r="L96" s="4">
        <v>17</v>
      </c>
      <c r="M96" s="4">
        <v>3</v>
      </c>
      <c r="N96" s="4" t="s">
        <v>3</v>
      </c>
      <c r="O96" s="4">
        <v>2</v>
      </c>
      <c r="P96" s="4"/>
      <c r="Q96" s="4"/>
      <c r="R96" s="4"/>
      <c r="S96" s="4"/>
      <c r="T96" s="4"/>
      <c r="U96" s="4"/>
      <c r="V96" s="4"/>
      <c r="W96" s="4">
        <v>0</v>
      </c>
      <c r="X96" s="4">
        <v>1</v>
      </c>
      <c r="Y96" s="4">
        <v>0</v>
      </c>
      <c r="Z96" s="4"/>
      <c r="AA96" s="4"/>
      <c r="AB96" s="4"/>
    </row>
    <row r="97" spans="1:245" x14ac:dyDescent="0.2">
      <c r="A97" s="4">
        <v>50</v>
      </c>
      <c r="B97" s="4">
        <v>0</v>
      </c>
      <c r="C97" s="4">
        <v>0</v>
      </c>
      <c r="D97" s="4">
        <v>1</v>
      </c>
      <c r="E97" s="4">
        <v>217</v>
      </c>
      <c r="F97" s="4">
        <f>ROUND(Source!AU78,O97)</f>
        <v>0</v>
      </c>
      <c r="G97" s="4" t="s">
        <v>77</v>
      </c>
      <c r="H97" s="4" t="s">
        <v>78</v>
      </c>
      <c r="I97" s="4"/>
      <c r="J97" s="4"/>
      <c r="K97" s="4">
        <v>217</v>
      </c>
      <c r="L97" s="4">
        <v>18</v>
      </c>
      <c r="M97" s="4">
        <v>3</v>
      </c>
      <c r="N97" s="4" t="s">
        <v>3</v>
      </c>
      <c r="O97" s="4">
        <v>2</v>
      </c>
      <c r="P97" s="4"/>
      <c r="Q97" s="4"/>
      <c r="R97" s="4"/>
      <c r="S97" s="4"/>
      <c r="T97" s="4"/>
      <c r="U97" s="4"/>
      <c r="V97" s="4"/>
      <c r="W97" s="4">
        <v>0</v>
      </c>
      <c r="X97" s="4">
        <v>1</v>
      </c>
      <c r="Y97" s="4">
        <v>0</v>
      </c>
      <c r="Z97" s="4"/>
      <c r="AA97" s="4"/>
      <c r="AB97" s="4"/>
    </row>
    <row r="98" spans="1:245" x14ac:dyDescent="0.2">
      <c r="A98" s="4">
        <v>50</v>
      </c>
      <c r="B98" s="4">
        <v>0</v>
      </c>
      <c r="C98" s="4">
        <v>0</v>
      </c>
      <c r="D98" s="4">
        <v>1</v>
      </c>
      <c r="E98" s="4">
        <v>230</v>
      </c>
      <c r="F98" s="4">
        <f>ROUND(Source!BA78,O98)</f>
        <v>0</v>
      </c>
      <c r="G98" s="4" t="s">
        <v>79</v>
      </c>
      <c r="H98" s="4" t="s">
        <v>80</v>
      </c>
      <c r="I98" s="4"/>
      <c r="J98" s="4"/>
      <c r="K98" s="4">
        <v>230</v>
      </c>
      <c r="L98" s="4">
        <v>19</v>
      </c>
      <c r="M98" s="4">
        <v>3</v>
      </c>
      <c r="N98" s="4" t="s">
        <v>3</v>
      </c>
      <c r="O98" s="4">
        <v>2</v>
      </c>
      <c r="P98" s="4"/>
      <c r="Q98" s="4"/>
      <c r="R98" s="4"/>
      <c r="S98" s="4"/>
      <c r="T98" s="4"/>
      <c r="U98" s="4"/>
      <c r="V98" s="4"/>
      <c r="W98" s="4">
        <v>0</v>
      </c>
      <c r="X98" s="4">
        <v>1</v>
      </c>
      <c r="Y98" s="4">
        <v>0</v>
      </c>
      <c r="Z98" s="4"/>
      <c r="AA98" s="4"/>
      <c r="AB98" s="4"/>
    </row>
    <row r="99" spans="1:245" x14ac:dyDescent="0.2">
      <c r="A99" s="4">
        <v>50</v>
      </c>
      <c r="B99" s="4">
        <v>0</v>
      </c>
      <c r="C99" s="4">
        <v>0</v>
      </c>
      <c r="D99" s="4">
        <v>1</v>
      </c>
      <c r="E99" s="4">
        <v>206</v>
      </c>
      <c r="F99" s="4">
        <f>ROUND(Source!T78,O99)</f>
        <v>0</v>
      </c>
      <c r="G99" s="4" t="s">
        <v>81</v>
      </c>
      <c r="H99" s="4" t="s">
        <v>82</v>
      </c>
      <c r="I99" s="4"/>
      <c r="J99" s="4"/>
      <c r="K99" s="4">
        <v>206</v>
      </c>
      <c r="L99" s="4">
        <v>20</v>
      </c>
      <c r="M99" s="4">
        <v>3</v>
      </c>
      <c r="N99" s="4" t="s">
        <v>3</v>
      </c>
      <c r="O99" s="4">
        <v>2</v>
      </c>
      <c r="P99" s="4"/>
      <c r="Q99" s="4"/>
      <c r="R99" s="4"/>
      <c r="S99" s="4"/>
      <c r="T99" s="4"/>
      <c r="U99" s="4"/>
      <c r="V99" s="4"/>
      <c r="W99" s="4">
        <v>0</v>
      </c>
      <c r="X99" s="4">
        <v>1</v>
      </c>
      <c r="Y99" s="4">
        <v>0</v>
      </c>
      <c r="Z99" s="4"/>
      <c r="AA99" s="4"/>
      <c r="AB99" s="4"/>
    </row>
    <row r="100" spans="1:245" x14ac:dyDescent="0.2">
      <c r="A100" s="4">
        <v>50</v>
      </c>
      <c r="B100" s="4">
        <v>0</v>
      </c>
      <c r="C100" s="4">
        <v>0</v>
      </c>
      <c r="D100" s="4">
        <v>1</v>
      </c>
      <c r="E100" s="4">
        <v>207</v>
      </c>
      <c r="F100" s="4">
        <f>Source!U78</f>
        <v>0</v>
      </c>
      <c r="G100" s="4" t="s">
        <v>83</v>
      </c>
      <c r="H100" s="4" t="s">
        <v>84</v>
      </c>
      <c r="I100" s="4"/>
      <c r="J100" s="4"/>
      <c r="K100" s="4">
        <v>207</v>
      </c>
      <c r="L100" s="4">
        <v>21</v>
      </c>
      <c r="M100" s="4">
        <v>3</v>
      </c>
      <c r="N100" s="4" t="s">
        <v>3</v>
      </c>
      <c r="O100" s="4">
        <v>-1</v>
      </c>
      <c r="P100" s="4"/>
      <c r="Q100" s="4"/>
      <c r="R100" s="4"/>
      <c r="S100" s="4"/>
      <c r="T100" s="4"/>
      <c r="U100" s="4"/>
      <c r="V100" s="4"/>
      <c r="W100" s="4">
        <v>0</v>
      </c>
      <c r="X100" s="4">
        <v>1</v>
      </c>
      <c r="Y100" s="4">
        <v>0</v>
      </c>
      <c r="Z100" s="4"/>
      <c r="AA100" s="4"/>
      <c r="AB100" s="4"/>
    </row>
    <row r="101" spans="1:245" x14ac:dyDescent="0.2">
      <c r="A101" s="4">
        <v>50</v>
      </c>
      <c r="B101" s="4">
        <v>0</v>
      </c>
      <c r="C101" s="4">
        <v>0</v>
      </c>
      <c r="D101" s="4">
        <v>1</v>
      </c>
      <c r="E101" s="4">
        <v>208</v>
      </c>
      <c r="F101" s="4">
        <f>Source!V78</f>
        <v>0</v>
      </c>
      <c r="G101" s="4" t="s">
        <v>85</v>
      </c>
      <c r="H101" s="4" t="s">
        <v>86</v>
      </c>
      <c r="I101" s="4"/>
      <c r="J101" s="4"/>
      <c r="K101" s="4">
        <v>208</v>
      </c>
      <c r="L101" s="4">
        <v>22</v>
      </c>
      <c r="M101" s="4">
        <v>3</v>
      </c>
      <c r="N101" s="4" t="s">
        <v>3</v>
      </c>
      <c r="O101" s="4">
        <v>-1</v>
      </c>
      <c r="P101" s="4"/>
      <c r="Q101" s="4"/>
      <c r="R101" s="4"/>
      <c r="S101" s="4"/>
      <c r="T101" s="4"/>
      <c r="U101" s="4"/>
      <c r="V101" s="4"/>
      <c r="W101" s="4">
        <v>0</v>
      </c>
      <c r="X101" s="4">
        <v>1</v>
      </c>
      <c r="Y101" s="4">
        <v>0</v>
      </c>
      <c r="Z101" s="4"/>
      <c r="AA101" s="4"/>
      <c r="AB101" s="4"/>
    </row>
    <row r="102" spans="1:245" x14ac:dyDescent="0.2">
      <c r="A102" s="4">
        <v>50</v>
      </c>
      <c r="B102" s="4">
        <v>0</v>
      </c>
      <c r="C102" s="4">
        <v>0</v>
      </c>
      <c r="D102" s="4">
        <v>1</v>
      </c>
      <c r="E102" s="4">
        <v>209</v>
      </c>
      <c r="F102" s="4">
        <f>ROUND(Source!W78,O102)</f>
        <v>0</v>
      </c>
      <c r="G102" s="4" t="s">
        <v>87</v>
      </c>
      <c r="H102" s="4" t="s">
        <v>88</v>
      </c>
      <c r="I102" s="4"/>
      <c r="J102" s="4"/>
      <c r="K102" s="4">
        <v>209</v>
      </c>
      <c r="L102" s="4">
        <v>23</v>
      </c>
      <c r="M102" s="4">
        <v>3</v>
      </c>
      <c r="N102" s="4" t="s">
        <v>3</v>
      </c>
      <c r="O102" s="4">
        <v>2</v>
      </c>
      <c r="P102" s="4"/>
      <c r="Q102" s="4"/>
      <c r="R102" s="4"/>
      <c r="S102" s="4"/>
      <c r="T102" s="4"/>
      <c r="U102" s="4"/>
      <c r="V102" s="4"/>
      <c r="W102" s="4">
        <v>0</v>
      </c>
      <c r="X102" s="4">
        <v>1</v>
      </c>
      <c r="Y102" s="4">
        <v>0</v>
      </c>
      <c r="Z102" s="4"/>
      <c r="AA102" s="4"/>
      <c r="AB102" s="4"/>
    </row>
    <row r="103" spans="1:245" x14ac:dyDescent="0.2">
      <c r="A103" s="4">
        <v>50</v>
      </c>
      <c r="B103" s="4">
        <v>0</v>
      </c>
      <c r="C103" s="4">
        <v>0</v>
      </c>
      <c r="D103" s="4">
        <v>1</v>
      </c>
      <c r="E103" s="4">
        <v>233</v>
      </c>
      <c r="F103" s="4">
        <f>ROUND(Source!BD78,O103)</f>
        <v>0</v>
      </c>
      <c r="G103" s="4" t="s">
        <v>89</v>
      </c>
      <c r="H103" s="4" t="s">
        <v>90</v>
      </c>
      <c r="I103" s="4"/>
      <c r="J103" s="4"/>
      <c r="K103" s="4">
        <v>233</v>
      </c>
      <c r="L103" s="4">
        <v>24</v>
      </c>
      <c r="M103" s="4">
        <v>3</v>
      </c>
      <c r="N103" s="4" t="s">
        <v>3</v>
      </c>
      <c r="O103" s="4">
        <v>2</v>
      </c>
      <c r="P103" s="4"/>
      <c r="Q103" s="4"/>
      <c r="R103" s="4"/>
      <c r="S103" s="4"/>
      <c r="T103" s="4"/>
      <c r="U103" s="4"/>
      <c r="V103" s="4"/>
      <c r="W103" s="4">
        <v>0</v>
      </c>
      <c r="X103" s="4">
        <v>1</v>
      </c>
      <c r="Y103" s="4">
        <v>0</v>
      </c>
      <c r="Z103" s="4"/>
      <c r="AA103" s="4"/>
      <c r="AB103" s="4"/>
    </row>
    <row r="104" spans="1:245" x14ac:dyDescent="0.2">
      <c r="A104" s="4">
        <v>50</v>
      </c>
      <c r="B104" s="4">
        <v>0</v>
      </c>
      <c r="C104" s="4">
        <v>0</v>
      </c>
      <c r="D104" s="4">
        <v>1</v>
      </c>
      <c r="E104" s="4">
        <v>210</v>
      </c>
      <c r="F104" s="4">
        <f>ROUND(Source!X78,O104)</f>
        <v>0</v>
      </c>
      <c r="G104" s="4" t="s">
        <v>91</v>
      </c>
      <c r="H104" s="4" t="s">
        <v>92</v>
      </c>
      <c r="I104" s="4"/>
      <c r="J104" s="4"/>
      <c r="K104" s="4">
        <v>210</v>
      </c>
      <c r="L104" s="4">
        <v>25</v>
      </c>
      <c r="M104" s="4">
        <v>3</v>
      </c>
      <c r="N104" s="4" t="s">
        <v>3</v>
      </c>
      <c r="O104" s="4">
        <v>2</v>
      </c>
      <c r="P104" s="4"/>
      <c r="Q104" s="4"/>
      <c r="R104" s="4"/>
      <c r="S104" s="4"/>
      <c r="T104" s="4"/>
      <c r="U104" s="4"/>
      <c r="V104" s="4"/>
      <c r="W104" s="4">
        <v>0</v>
      </c>
      <c r="X104" s="4">
        <v>1</v>
      </c>
      <c r="Y104" s="4">
        <v>0</v>
      </c>
      <c r="Z104" s="4"/>
      <c r="AA104" s="4"/>
      <c r="AB104" s="4"/>
    </row>
    <row r="105" spans="1:245" x14ac:dyDescent="0.2">
      <c r="A105" s="4">
        <v>50</v>
      </c>
      <c r="B105" s="4">
        <v>0</v>
      </c>
      <c r="C105" s="4">
        <v>0</v>
      </c>
      <c r="D105" s="4">
        <v>1</v>
      </c>
      <c r="E105" s="4">
        <v>211</v>
      </c>
      <c r="F105" s="4">
        <f>ROUND(Source!Y78,O105)</f>
        <v>0</v>
      </c>
      <c r="G105" s="4" t="s">
        <v>93</v>
      </c>
      <c r="H105" s="4" t="s">
        <v>94</v>
      </c>
      <c r="I105" s="4"/>
      <c r="J105" s="4"/>
      <c r="K105" s="4">
        <v>211</v>
      </c>
      <c r="L105" s="4">
        <v>26</v>
      </c>
      <c r="M105" s="4">
        <v>3</v>
      </c>
      <c r="N105" s="4" t="s">
        <v>3</v>
      </c>
      <c r="O105" s="4">
        <v>2</v>
      </c>
      <c r="P105" s="4"/>
      <c r="Q105" s="4"/>
      <c r="R105" s="4"/>
      <c r="S105" s="4"/>
      <c r="T105" s="4"/>
      <c r="U105" s="4"/>
      <c r="V105" s="4"/>
      <c r="W105" s="4">
        <v>0</v>
      </c>
      <c r="X105" s="4">
        <v>1</v>
      </c>
      <c r="Y105" s="4">
        <v>0</v>
      </c>
      <c r="Z105" s="4"/>
      <c r="AA105" s="4"/>
      <c r="AB105" s="4"/>
    </row>
    <row r="106" spans="1:245" x14ac:dyDescent="0.2">
      <c r="A106" s="4">
        <v>50</v>
      </c>
      <c r="B106" s="4">
        <v>0</v>
      </c>
      <c r="C106" s="4">
        <v>0</v>
      </c>
      <c r="D106" s="4">
        <v>1</v>
      </c>
      <c r="E106" s="4">
        <v>224</v>
      </c>
      <c r="F106" s="4">
        <f>ROUND(Source!AR78,O106)</f>
        <v>0</v>
      </c>
      <c r="G106" s="4" t="s">
        <v>95</v>
      </c>
      <c r="H106" s="4" t="s">
        <v>96</v>
      </c>
      <c r="I106" s="4"/>
      <c r="J106" s="4"/>
      <c r="K106" s="4">
        <v>224</v>
      </c>
      <c r="L106" s="4">
        <v>27</v>
      </c>
      <c r="M106" s="4">
        <v>3</v>
      </c>
      <c r="N106" s="4" t="s">
        <v>3</v>
      </c>
      <c r="O106" s="4">
        <v>2</v>
      </c>
      <c r="P106" s="4"/>
      <c r="Q106" s="4"/>
      <c r="R106" s="4"/>
      <c r="S106" s="4"/>
      <c r="T106" s="4"/>
      <c r="U106" s="4"/>
      <c r="V106" s="4"/>
      <c r="W106" s="4">
        <v>0</v>
      </c>
      <c r="X106" s="4">
        <v>1</v>
      </c>
      <c r="Y106" s="4">
        <v>0</v>
      </c>
      <c r="Z106" s="4"/>
      <c r="AA106" s="4"/>
      <c r="AB106" s="4"/>
    </row>
    <row r="108" spans="1:245" x14ac:dyDescent="0.2">
      <c r="A108" s="1">
        <v>5</v>
      </c>
      <c r="B108" s="1">
        <v>1</v>
      </c>
      <c r="C108" s="1"/>
      <c r="D108" s="1">
        <f>ROW(A124)</f>
        <v>124</v>
      </c>
      <c r="E108" s="1"/>
      <c r="F108" s="1" t="s">
        <v>14</v>
      </c>
      <c r="G108" s="1" t="s">
        <v>579</v>
      </c>
      <c r="H108" s="1" t="s">
        <v>3</v>
      </c>
      <c r="I108" s="1">
        <v>0</v>
      </c>
      <c r="J108" s="1"/>
      <c r="K108" s="1">
        <v>-1</v>
      </c>
      <c r="L108" s="1"/>
      <c r="M108" s="1" t="s">
        <v>3</v>
      </c>
      <c r="N108" s="1"/>
      <c r="O108" s="1"/>
      <c r="P108" s="1"/>
      <c r="Q108" s="1"/>
      <c r="R108" s="1"/>
      <c r="S108" s="1">
        <v>0</v>
      </c>
      <c r="T108" s="1"/>
      <c r="U108" s="1" t="s">
        <v>3</v>
      </c>
      <c r="V108" s="1">
        <v>0</v>
      </c>
      <c r="W108" s="1"/>
      <c r="X108" s="1"/>
      <c r="Y108" s="1"/>
      <c r="Z108" s="1"/>
      <c r="AA108" s="1"/>
      <c r="AB108" s="1" t="s">
        <v>3</v>
      </c>
      <c r="AC108" s="1" t="s">
        <v>3</v>
      </c>
      <c r="AD108" s="1" t="s">
        <v>3</v>
      </c>
      <c r="AE108" s="1" t="s">
        <v>3</v>
      </c>
      <c r="AF108" s="1" t="s">
        <v>3</v>
      </c>
      <c r="AG108" s="1" t="s">
        <v>3</v>
      </c>
      <c r="AH108" s="1"/>
      <c r="AI108" s="1"/>
      <c r="AJ108" s="1"/>
      <c r="AK108" s="1"/>
      <c r="AL108" s="1"/>
      <c r="AM108" s="1"/>
      <c r="AN108" s="1"/>
      <c r="AO108" s="1"/>
      <c r="AP108" s="1" t="s">
        <v>3</v>
      </c>
      <c r="AQ108" s="1" t="s">
        <v>3</v>
      </c>
      <c r="AR108" s="1" t="s">
        <v>3</v>
      </c>
      <c r="AS108" s="1"/>
      <c r="AT108" s="1"/>
      <c r="AU108" s="1"/>
      <c r="AV108" s="1"/>
      <c r="AW108" s="1"/>
      <c r="AX108" s="1"/>
      <c r="AY108" s="1"/>
      <c r="AZ108" s="1" t="s">
        <v>3</v>
      </c>
      <c r="BA108" s="1"/>
      <c r="BB108" s="1" t="s">
        <v>3</v>
      </c>
      <c r="BC108" s="1" t="s">
        <v>3</v>
      </c>
      <c r="BD108" s="1" t="s">
        <v>3</v>
      </c>
      <c r="BE108" s="1" t="s">
        <v>3</v>
      </c>
      <c r="BF108" s="1" t="s">
        <v>3</v>
      </c>
      <c r="BG108" s="1" t="s">
        <v>3</v>
      </c>
      <c r="BH108" s="1" t="s">
        <v>3</v>
      </c>
      <c r="BI108" s="1" t="s">
        <v>3</v>
      </c>
      <c r="BJ108" s="1" t="s">
        <v>3</v>
      </c>
      <c r="BK108" s="1" t="s">
        <v>3</v>
      </c>
      <c r="BL108" s="1" t="s">
        <v>3</v>
      </c>
      <c r="BM108" s="1" t="s">
        <v>3</v>
      </c>
      <c r="BN108" s="1" t="s">
        <v>3</v>
      </c>
      <c r="BO108" s="1" t="s">
        <v>3</v>
      </c>
      <c r="BP108" s="1" t="s">
        <v>3</v>
      </c>
      <c r="BQ108" s="1"/>
      <c r="BR108" s="1"/>
      <c r="BS108" s="1"/>
      <c r="BT108" s="1"/>
      <c r="BU108" s="1"/>
      <c r="BV108" s="1"/>
      <c r="BW108" s="1"/>
      <c r="BX108" s="1">
        <v>0</v>
      </c>
      <c r="BY108" s="1"/>
      <c r="BZ108" s="1"/>
      <c r="CA108" s="1"/>
      <c r="CB108" s="1"/>
      <c r="CC108" s="1"/>
      <c r="CD108" s="1"/>
      <c r="CE108" s="1"/>
      <c r="CF108" s="1"/>
      <c r="CG108" s="1"/>
      <c r="CH108" s="1"/>
      <c r="CI108" s="1"/>
      <c r="CJ108" s="1">
        <v>0</v>
      </c>
    </row>
    <row r="110" spans="1:245" x14ac:dyDescent="0.2">
      <c r="A110" s="2">
        <v>52</v>
      </c>
      <c r="B110" s="2">
        <f t="shared" ref="B110:G110" si="76">B124</f>
        <v>1</v>
      </c>
      <c r="C110" s="2">
        <f t="shared" si="76"/>
        <v>5</v>
      </c>
      <c r="D110" s="2">
        <f t="shared" si="76"/>
        <v>108</v>
      </c>
      <c r="E110" s="2">
        <f t="shared" si="76"/>
        <v>0</v>
      </c>
      <c r="F110" s="2" t="str">
        <f t="shared" si="76"/>
        <v>Новый подраздел</v>
      </c>
      <c r="G110" s="2" t="str">
        <f t="shared" si="76"/>
        <v>1.2 Сантехприборы и оборудование</v>
      </c>
      <c r="H110" s="2"/>
      <c r="I110" s="2"/>
      <c r="J110" s="2"/>
      <c r="K110" s="2"/>
      <c r="L110" s="2"/>
      <c r="M110" s="2"/>
      <c r="N110" s="2"/>
      <c r="O110" s="2">
        <f t="shared" ref="O110:AT110" si="77">O124</f>
        <v>26056.799999999999</v>
      </c>
      <c r="P110" s="2">
        <f t="shared" si="77"/>
        <v>279.99</v>
      </c>
      <c r="Q110" s="2">
        <f t="shared" si="77"/>
        <v>951.14</v>
      </c>
      <c r="R110" s="2">
        <f t="shared" si="77"/>
        <v>594.99</v>
      </c>
      <c r="S110" s="2">
        <f t="shared" si="77"/>
        <v>24825.67</v>
      </c>
      <c r="T110" s="2">
        <f t="shared" si="77"/>
        <v>0</v>
      </c>
      <c r="U110" s="2">
        <f t="shared" si="77"/>
        <v>47.982899999999994</v>
      </c>
      <c r="V110" s="2">
        <f t="shared" si="77"/>
        <v>0</v>
      </c>
      <c r="W110" s="2">
        <f t="shared" si="77"/>
        <v>0</v>
      </c>
      <c r="X110" s="2">
        <f t="shared" si="77"/>
        <v>17377.97</v>
      </c>
      <c r="Y110" s="2">
        <f t="shared" si="77"/>
        <v>2482.56</v>
      </c>
      <c r="Z110" s="2">
        <f t="shared" si="77"/>
        <v>0</v>
      </c>
      <c r="AA110" s="2">
        <f t="shared" si="77"/>
        <v>0</v>
      </c>
      <c r="AB110" s="2">
        <f t="shared" si="77"/>
        <v>26056.799999999999</v>
      </c>
      <c r="AC110" s="2">
        <f t="shared" si="77"/>
        <v>279.99</v>
      </c>
      <c r="AD110" s="2">
        <f t="shared" si="77"/>
        <v>951.14</v>
      </c>
      <c r="AE110" s="2">
        <f t="shared" si="77"/>
        <v>594.99</v>
      </c>
      <c r="AF110" s="2">
        <f t="shared" si="77"/>
        <v>24825.67</v>
      </c>
      <c r="AG110" s="2">
        <f t="shared" si="77"/>
        <v>0</v>
      </c>
      <c r="AH110" s="2">
        <f t="shared" si="77"/>
        <v>47.982899999999994</v>
      </c>
      <c r="AI110" s="2">
        <f t="shared" si="77"/>
        <v>0</v>
      </c>
      <c r="AJ110" s="2">
        <f t="shared" si="77"/>
        <v>0</v>
      </c>
      <c r="AK110" s="2">
        <f t="shared" si="77"/>
        <v>17377.97</v>
      </c>
      <c r="AL110" s="2">
        <f t="shared" si="77"/>
        <v>2482.56</v>
      </c>
      <c r="AM110" s="2">
        <f t="shared" si="77"/>
        <v>0</v>
      </c>
      <c r="AN110" s="2">
        <f t="shared" si="77"/>
        <v>0</v>
      </c>
      <c r="AO110" s="2">
        <f t="shared" si="77"/>
        <v>0</v>
      </c>
      <c r="AP110" s="2">
        <f t="shared" si="77"/>
        <v>0</v>
      </c>
      <c r="AQ110" s="2">
        <f t="shared" si="77"/>
        <v>0</v>
      </c>
      <c r="AR110" s="2">
        <f t="shared" si="77"/>
        <v>46559.93</v>
      </c>
      <c r="AS110" s="2">
        <f t="shared" si="77"/>
        <v>0</v>
      </c>
      <c r="AT110" s="2">
        <f t="shared" si="77"/>
        <v>0</v>
      </c>
      <c r="AU110" s="2">
        <f t="shared" ref="AU110:BZ110" si="78">AU124</f>
        <v>46559.93</v>
      </c>
      <c r="AV110" s="2">
        <f t="shared" si="78"/>
        <v>279.99</v>
      </c>
      <c r="AW110" s="2">
        <f t="shared" si="78"/>
        <v>279.99</v>
      </c>
      <c r="AX110" s="2">
        <f t="shared" si="78"/>
        <v>0</v>
      </c>
      <c r="AY110" s="2">
        <f t="shared" si="78"/>
        <v>279.99</v>
      </c>
      <c r="AZ110" s="2">
        <f t="shared" si="78"/>
        <v>0</v>
      </c>
      <c r="BA110" s="2">
        <f t="shared" si="78"/>
        <v>0</v>
      </c>
      <c r="BB110" s="2">
        <f t="shared" si="78"/>
        <v>0</v>
      </c>
      <c r="BC110" s="2">
        <f t="shared" si="78"/>
        <v>0</v>
      </c>
      <c r="BD110" s="2">
        <f t="shared" si="78"/>
        <v>0</v>
      </c>
      <c r="BE110" s="2">
        <f t="shared" si="78"/>
        <v>0</v>
      </c>
      <c r="BF110" s="2">
        <f t="shared" si="78"/>
        <v>0</v>
      </c>
      <c r="BG110" s="2">
        <f t="shared" si="78"/>
        <v>0</v>
      </c>
      <c r="BH110" s="2">
        <f t="shared" si="78"/>
        <v>0</v>
      </c>
      <c r="BI110" s="2">
        <f t="shared" si="78"/>
        <v>0</v>
      </c>
      <c r="BJ110" s="2">
        <f t="shared" si="78"/>
        <v>0</v>
      </c>
      <c r="BK110" s="2">
        <f t="shared" si="78"/>
        <v>0</v>
      </c>
      <c r="BL110" s="2">
        <f t="shared" si="78"/>
        <v>0</v>
      </c>
      <c r="BM110" s="2">
        <f t="shared" si="78"/>
        <v>0</v>
      </c>
      <c r="BN110" s="2">
        <f t="shared" si="78"/>
        <v>0</v>
      </c>
      <c r="BO110" s="2">
        <f t="shared" si="78"/>
        <v>0</v>
      </c>
      <c r="BP110" s="2">
        <f t="shared" si="78"/>
        <v>0</v>
      </c>
      <c r="BQ110" s="2">
        <f t="shared" si="78"/>
        <v>0</v>
      </c>
      <c r="BR110" s="2">
        <f t="shared" si="78"/>
        <v>0</v>
      </c>
      <c r="BS110" s="2">
        <f t="shared" si="78"/>
        <v>0</v>
      </c>
      <c r="BT110" s="2">
        <f t="shared" si="78"/>
        <v>0</v>
      </c>
      <c r="BU110" s="2">
        <f t="shared" si="78"/>
        <v>0</v>
      </c>
      <c r="BV110" s="2">
        <f t="shared" si="78"/>
        <v>0</v>
      </c>
      <c r="BW110" s="2">
        <f t="shared" si="78"/>
        <v>0</v>
      </c>
      <c r="BX110" s="2">
        <f t="shared" si="78"/>
        <v>0</v>
      </c>
      <c r="BY110" s="2">
        <f t="shared" si="78"/>
        <v>0</v>
      </c>
      <c r="BZ110" s="2">
        <f t="shared" si="78"/>
        <v>0</v>
      </c>
      <c r="CA110" s="2">
        <f t="shared" ref="CA110:DF110" si="79">CA124</f>
        <v>46559.93</v>
      </c>
      <c r="CB110" s="2">
        <f t="shared" si="79"/>
        <v>0</v>
      </c>
      <c r="CC110" s="2">
        <f t="shared" si="79"/>
        <v>0</v>
      </c>
      <c r="CD110" s="2">
        <f t="shared" si="79"/>
        <v>46559.93</v>
      </c>
      <c r="CE110" s="2">
        <f t="shared" si="79"/>
        <v>279.99</v>
      </c>
      <c r="CF110" s="2">
        <f t="shared" si="79"/>
        <v>279.99</v>
      </c>
      <c r="CG110" s="2">
        <f t="shared" si="79"/>
        <v>0</v>
      </c>
      <c r="CH110" s="2">
        <f t="shared" si="79"/>
        <v>279.99</v>
      </c>
      <c r="CI110" s="2">
        <f t="shared" si="79"/>
        <v>0</v>
      </c>
      <c r="CJ110" s="2">
        <f t="shared" si="79"/>
        <v>0</v>
      </c>
      <c r="CK110" s="2">
        <f t="shared" si="79"/>
        <v>0</v>
      </c>
      <c r="CL110" s="2">
        <f t="shared" si="79"/>
        <v>0</v>
      </c>
      <c r="CM110" s="2">
        <f t="shared" si="79"/>
        <v>0</v>
      </c>
      <c r="CN110" s="2">
        <f t="shared" si="79"/>
        <v>0</v>
      </c>
      <c r="CO110" s="2">
        <f t="shared" si="79"/>
        <v>0</v>
      </c>
      <c r="CP110" s="2">
        <f t="shared" si="79"/>
        <v>0</v>
      </c>
      <c r="CQ110" s="2">
        <f t="shared" si="79"/>
        <v>0</v>
      </c>
      <c r="CR110" s="2">
        <f t="shared" si="79"/>
        <v>0</v>
      </c>
      <c r="CS110" s="2">
        <f t="shared" si="79"/>
        <v>0</v>
      </c>
      <c r="CT110" s="2">
        <f t="shared" si="79"/>
        <v>0</v>
      </c>
      <c r="CU110" s="2">
        <f t="shared" si="79"/>
        <v>0</v>
      </c>
      <c r="CV110" s="2">
        <f t="shared" si="79"/>
        <v>0</v>
      </c>
      <c r="CW110" s="2">
        <f t="shared" si="79"/>
        <v>0</v>
      </c>
      <c r="CX110" s="2">
        <f t="shared" si="79"/>
        <v>0</v>
      </c>
      <c r="CY110" s="2">
        <f t="shared" si="79"/>
        <v>0</v>
      </c>
      <c r="CZ110" s="2">
        <f t="shared" si="79"/>
        <v>0</v>
      </c>
      <c r="DA110" s="2">
        <f t="shared" si="79"/>
        <v>0</v>
      </c>
      <c r="DB110" s="2">
        <f t="shared" si="79"/>
        <v>0</v>
      </c>
      <c r="DC110" s="2">
        <f t="shared" si="79"/>
        <v>0</v>
      </c>
      <c r="DD110" s="2">
        <f t="shared" si="79"/>
        <v>0</v>
      </c>
      <c r="DE110" s="2">
        <f t="shared" si="79"/>
        <v>0</v>
      </c>
      <c r="DF110" s="2">
        <f t="shared" si="79"/>
        <v>0</v>
      </c>
      <c r="DG110" s="3">
        <f t="shared" ref="DG110:EL110" si="80">DG124</f>
        <v>0</v>
      </c>
      <c r="DH110" s="3">
        <f t="shared" si="80"/>
        <v>0</v>
      </c>
      <c r="DI110" s="3">
        <f t="shared" si="80"/>
        <v>0</v>
      </c>
      <c r="DJ110" s="3">
        <f t="shared" si="80"/>
        <v>0</v>
      </c>
      <c r="DK110" s="3">
        <f t="shared" si="80"/>
        <v>0</v>
      </c>
      <c r="DL110" s="3">
        <f t="shared" si="80"/>
        <v>0</v>
      </c>
      <c r="DM110" s="3">
        <f t="shared" si="80"/>
        <v>0</v>
      </c>
      <c r="DN110" s="3">
        <f t="shared" si="80"/>
        <v>0</v>
      </c>
      <c r="DO110" s="3">
        <f t="shared" si="80"/>
        <v>0</v>
      </c>
      <c r="DP110" s="3">
        <f t="shared" si="80"/>
        <v>0</v>
      </c>
      <c r="DQ110" s="3">
        <f t="shared" si="80"/>
        <v>0</v>
      </c>
      <c r="DR110" s="3">
        <f t="shared" si="80"/>
        <v>0</v>
      </c>
      <c r="DS110" s="3">
        <f t="shared" si="80"/>
        <v>0</v>
      </c>
      <c r="DT110" s="3">
        <f t="shared" si="80"/>
        <v>0</v>
      </c>
      <c r="DU110" s="3">
        <f t="shared" si="80"/>
        <v>0</v>
      </c>
      <c r="DV110" s="3">
        <f t="shared" si="80"/>
        <v>0</v>
      </c>
      <c r="DW110" s="3">
        <f t="shared" si="80"/>
        <v>0</v>
      </c>
      <c r="DX110" s="3">
        <f t="shared" si="80"/>
        <v>0</v>
      </c>
      <c r="DY110" s="3">
        <f t="shared" si="80"/>
        <v>0</v>
      </c>
      <c r="DZ110" s="3">
        <f t="shared" si="80"/>
        <v>0</v>
      </c>
      <c r="EA110" s="3">
        <f t="shared" si="80"/>
        <v>0</v>
      </c>
      <c r="EB110" s="3">
        <f t="shared" si="80"/>
        <v>0</v>
      </c>
      <c r="EC110" s="3">
        <f t="shared" si="80"/>
        <v>0</v>
      </c>
      <c r="ED110" s="3">
        <f t="shared" si="80"/>
        <v>0</v>
      </c>
      <c r="EE110" s="3">
        <f t="shared" si="80"/>
        <v>0</v>
      </c>
      <c r="EF110" s="3">
        <f t="shared" si="80"/>
        <v>0</v>
      </c>
      <c r="EG110" s="3">
        <f t="shared" si="80"/>
        <v>0</v>
      </c>
      <c r="EH110" s="3">
        <f t="shared" si="80"/>
        <v>0</v>
      </c>
      <c r="EI110" s="3">
        <f t="shared" si="80"/>
        <v>0</v>
      </c>
      <c r="EJ110" s="3">
        <f t="shared" si="80"/>
        <v>0</v>
      </c>
      <c r="EK110" s="3">
        <f t="shared" si="80"/>
        <v>0</v>
      </c>
      <c r="EL110" s="3">
        <f t="shared" si="80"/>
        <v>0</v>
      </c>
      <c r="EM110" s="3">
        <f t="shared" ref="EM110:FR110" si="81">EM124</f>
        <v>0</v>
      </c>
      <c r="EN110" s="3">
        <f t="shared" si="81"/>
        <v>0</v>
      </c>
      <c r="EO110" s="3">
        <f t="shared" si="81"/>
        <v>0</v>
      </c>
      <c r="EP110" s="3">
        <f t="shared" si="81"/>
        <v>0</v>
      </c>
      <c r="EQ110" s="3">
        <f t="shared" si="81"/>
        <v>0</v>
      </c>
      <c r="ER110" s="3">
        <f t="shared" si="81"/>
        <v>0</v>
      </c>
      <c r="ES110" s="3">
        <f t="shared" si="81"/>
        <v>0</v>
      </c>
      <c r="ET110" s="3">
        <f t="shared" si="81"/>
        <v>0</v>
      </c>
      <c r="EU110" s="3">
        <f t="shared" si="81"/>
        <v>0</v>
      </c>
      <c r="EV110" s="3">
        <f t="shared" si="81"/>
        <v>0</v>
      </c>
      <c r="EW110" s="3">
        <f t="shared" si="81"/>
        <v>0</v>
      </c>
      <c r="EX110" s="3">
        <f t="shared" si="81"/>
        <v>0</v>
      </c>
      <c r="EY110" s="3">
        <f t="shared" si="81"/>
        <v>0</v>
      </c>
      <c r="EZ110" s="3">
        <f t="shared" si="81"/>
        <v>0</v>
      </c>
      <c r="FA110" s="3">
        <f t="shared" si="81"/>
        <v>0</v>
      </c>
      <c r="FB110" s="3">
        <f t="shared" si="81"/>
        <v>0</v>
      </c>
      <c r="FC110" s="3">
        <f t="shared" si="81"/>
        <v>0</v>
      </c>
      <c r="FD110" s="3">
        <f t="shared" si="81"/>
        <v>0</v>
      </c>
      <c r="FE110" s="3">
        <f t="shared" si="81"/>
        <v>0</v>
      </c>
      <c r="FF110" s="3">
        <f t="shared" si="81"/>
        <v>0</v>
      </c>
      <c r="FG110" s="3">
        <f t="shared" si="81"/>
        <v>0</v>
      </c>
      <c r="FH110" s="3">
        <f t="shared" si="81"/>
        <v>0</v>
      </c>
      <c r="FI110" s="3">
        <f t="shared" si="81"/>
        <v>0</v>
      </c>
      <c r="FJ110" s="3">
        <f t="shared" si="81"/>
        <v>0</v>
      </c>
      <c r="FK110" s="3">
        <f t="shared" si="81"/>
        <v>0</v>
      </c>
      <c r="FL110" s="3">
        <f t="shared" si="81"/>
        <v>0</v>
      </c>
      <c r="FM110" s="3">
        <f t="shared" si="81"/>
        <v>0</v>
      </c>
      <c r="FN110" s="3">
        <f t="shared" si="81"/>
        <v>0</v>
      </c>
      <c r="FO110" s="3">
        <f t="shared" si="81"/>
        <v>0</v>
      </c>
      <c r="FP110" s="3">
        <f t="shared" si="81"/>
        <v>0</v>
      </c>
      <c r="FQ110" s="3">
        <f t="shared" si="81"/>
        <v>0</v>
      </c>
      <c r="FR110" s="3">
        <f t="shared" si="81"/>
        <v>0</v>
      </c>
      <c r="FS110" s="3">
        <f t="shared" ref="FS110:GX110" si="82">FS124</f>
        <v>0</v>
      </c>
      <c r="FT110" s="3">
        <f t="shared" si="82"/>
        <v>0</v>
      </c>
      <c r="FU110" s="3">
        <f t="shared" si="82"/>
        <v>0</v>
      </c>
      <c r="FV110" s="3">
        <f t="shared" si="82"/>
        <v>0</v>
      </c>
      <c r="FW110" s="3">
        <f t="shared" si="82"/>
        <v>0</v>
      </c>
      <c r="FX110" s="3">
        <f t="shared" si="82"/>
        <v>0</v>
      </c>
      <c r="FY110" s="3">
        <f t="shared" si="82"/>
        <v>0</v>
      </c>
      <c r="FZ110" s="3">
        <f t="shared" si="82"/>
        <v>0</v>
      </c>
      <c r="GA110" s="3">
        <f t="shared" si="82"/>
        <v>0</v>
      </c>
      <c r="GB110" s="3">
        <f t="shared" si="82"/>
        <v>0</v>
      </c>
      <c r="GC110" s="3">
        <f t="shared" si="82"/>
        <v>0</v>
      </c>
      <c r="GD110" s="3">
        <f t="shared" si="82"/>
        <v>0</v>
      </c>
      <c r="GE110" s="3">
        <f t="shared" si="82"/>
        <v>0</v>
      </c>
      <c r="GF110" s="3">
        <f t="shared" si="82"/>
        <v>0</v>
      </c>
      <c r="GG110" s="3">
        <f t="shared" si="82"/>
        <v>0</v>
      </c>
      <c r="GH110" s="3">
        <f t="shared" si="82"/>
        <v>0</v>
      </c>
      <c r="GI110" s="3">
        <f t="shared" si="82"/>
        <v>0</v>
      </c>
      <c r="GJ110" s="3">
        <f t="shared" si="82"/>
        <v>0</v>
      </c>
      <c r="GK110" s="3">
        <f t="shared" si="82"/>
        <v>0</v>
      </c>
      <c r="GL110" s="3">
        <f t="shared" si="82"/>
        <v>0</v>
      </c>
      <c r="GM110" s="3">
        <f t="shared" si="82"/>
        <v>0</v>
      </c>
      <c r="GN110" s="3">
        <f t="shared" si="82"/>
        <v>0</v>
      </c>
      <c r="GO110" s="3">
        <f t="shared" si="82"/>
        <v>0</v>
      </c>
      <c r="GP110" s="3">
        <f t="shared" si="82"/>
        <v>0</v>
      </c>
      <c r="GQ110" s="3">
        <f t="shared" si="82"/>
        <v>0</v>
      </c>
      <c r="GR110" s="3">
        <f t="shared" si="82"/>
        <v>0</v>
      </c>
      <c r="GS110" s="3">
        <f t="shared" si="82"/>
        <v>0</v>
      </c>
      <c r="GT110" s="3">
        <f t="shared" si="82"/>
        <v>0</v>
      </c>
      <c r="GU110" s="3">
        <f t="shared" si="82"/>
        <v>0</v>
      </c>
      <c r="GV110" s="3">
        <f t="shared" si="82"/>
        <v>0</v>
      </c>
      <c r="GW110" s="3">
        <f t="shared" si="82"/>
        <v>0</v>
      </c>
      <c r="GX110" s="3">
        <f t="shared" si="82"/>
        <v>0</v>
      </c>
    </row>
    <row r="112" spans="1:245" x14ac:dyDescent="0.2">
      <c r="A112">
        <v>17</v>
      </c>
      <c r="B112">
        <v>1</v>
      </c>
      <c r="D112">
        <f>ROW(EtalonRes!A16)</f>
        <v>16</v>
      </c>
      <c r="E112" t="s">
        <v>3</v>
      </c>
      <c r="F112" t="s">
        <v>105</v>
      </c>
      <c r="G112" t="s">
        <v>106</v>
      </c>
      <c r="H112" t="s">
        <v>32</v>
      </c>
      <c r="I112">
        <f>ROUND((9)/10,9)</f>
        <v>0.9</v>
      </c>
      <c r="J112">
        <v>0</v>
      </c>
      <c r="K112">
        <f>ROUND((9)/10,9)</f>
        <v>0.9</v>
      </c>
      <c r="O112">
        <f t="shared" ref="O112:O122" si="83">ROUND(CP112,2)</f>
        <v>11904.01</v>
      </c>
      <c r="P112">
        <f t="shared" ref="P112:P122" si="84">ROUND(CQ112*I112,2)</f>
        <v>0</v>
      </c>
      <c r="Q112">
        <f t="shared" ref="Q112:Q122" si="85">ROUND(CR112*I112,2)</f>
        <v>0</v>
      </c>
      <c r="R112">
        <f t="shared" ref="R112:R122" si="86">ROUND(CS112*I112,2)</f>
        <v>0</v>
      </c>
      <c r="S112">
        <f t="shared" ref="S112:S122" si="87">ROUND(CT112*I112,2)</f>
        <v>11904.01</v>
      </c>
      <c r="T112">
        <f t="shared" ref="T112:T122" si="88">ROUND(CU112*I112,2)</f>
        <v>0</v>
      </c>
      <c r="U112">
        <f t="shared" ref="U112:U122" si="89">CV112*I112</f>
        <v>19.278000000000002</v>
      </c>
      <c r="V112">
        <f t="shared" ref="V112:V122" si="90">CW112*I112</f>
        <v>0</v>
      </c>
      <c r="W112">
        <f t="shared" ref="W112:W122" si="91">ROUND(CX112*I112,2)</f>
        <v>0</v>
      </c>
      <c r="X112">
        <f t="shared" ref="X112:X122" si="92">ROUND(CY112,2)</f>
        <v>8332.81</v>
      </c>
      <c r="Y112">
        <f t="shared" ref="Y112:Y122" si="93">ROUND(CZ112,2)</f>
        <v>1190.4000000000001</v>
      </c>
      <c r="AA112">
        <v>-1</v>
      </c>
      <c r="AB112">
        <f t="shared" ref="AB112:AB122" si="94">ROUND((AC112+AD112+AF112),6)</f>
        <v>13226.68</v>
      </c>
      <c r="AC112">
        <f>ROUND(((ES112*17)),6)</f>
        <v>0</v>
      </c>
      <c r="AD112">
        <f>ROUND(((((ET112*17))-((EU112*17)))+AE112),6)</f>
        <v>0</v>
      </c>
      <c r="AE112">
        <f t="shared" ref="AE112:AF116" si="95">ROUND(((EU112*17)),6)</f>
        <v>0</v>
      </c>
      <c r="AF112">
        <f t="shared" si="95"/>
        <v>13226.68</v>
      </c>
      <c r="AG112">
        <f t="shared" ref="AG112:AG122" si="96">ROUND((AP112),6)</f>
        <v>0</v>
      </c>
      <c r="AH112">
        <f t="shared" ref="AH112:AI116" si="97">((EW112*17))</f>
        <v>21.42</v>
      </c>
      <c r="AI112">
        <f t="shared" si="97"/>
        <v>0</v>
      </c>
      <c r="AJ112">
        <f t="shared" ref="AJ112:AJ122" si="98">(AS112)</f>
        <v>0</v>
      </c>
      <c r="AK112">
        <v>778.04</v>
      </c>
      <c r="AL112">
        <v>0</v>
      </c>
      <c r="AM112">
        <v>0</v>
      </c>
      <c r="AN112">
        <v>0</v>
      </c>
      <c r="AO112">
        <v>778.04</v>
      </c>
      <c r="AP112">
        <v>0</v>
      </c>
      <c r="AQ112">
        <v>1.26</v>
      </c>
      <c r="AR112">
        <v>0</v>
      </c>
      <c r="AS112">
        <v>0</v>
      </c>
      <c r="AT112">
        <v>70</v>
      </c>
      <c r="AU112">
        <v>10</v>
      </c>
      <c r="AV112">
        <v>1</v>
      </c>
      <c r="AW112">
        <v>1</v>
      </c>
      <c r="AZ112">
        <v>1</v>
      </c>
      <c r="BA112">
        <v>1</v>
      </c>
      <c r="BB112">
        <v>1</v>
      </c>
      <c r="BC112">
        <v>1</v>
      </c>
      <c r="BD112" t="s">
        <v>3</v>
      </c>
      <c r="BE112" t="s">
        <v>3</v>
      </c>
      <c r="BF112" t="s">
        <v>3</v>
      </c>
      <c r="BG112" t="s">
        <v>3</v>
      </c>
      <c r="BH112">
        <v>0</v>
      </c>
      <c r="BI112">
        <v>4</v>
      </c>
      <c r="BJ112" t="s">
        <v>107</v>
      </c>
      <c r="BM112">
        <v>0</v>
      </c>
      <c r="BN112">
        <v>0</v>
      </c>
      <c r="BO112" t="s">
        <v>3</v>
      </c>
      <c r="BP112">
        <v>0</v>
      </c>
      <c r="BQ112">
        <v>1</v>
      </c>
      <c r="BR112">
        <v>0</v>
      </c>
      <c r="BS112">
        <v>1</v>
      </c>
      <c r="BT112">
        <v>1</v>
      </c>
      <c r="BU112">
        <v>1</v>
      </c>
      <c r="BV112">
        <v>1</v>
      </c>
      <c r="BW112">
        <v>1</v>
      </c>
      <c r="BX112">
        <v>1</v>
      </c>
      <c r="BY112" t="s">
        <v>3</v>
      </c>
      <c r="BZ112">
        <v>70</v>
      </c>
      <c r="CA112">
        <v>10</v>
      </c>
      <c r="CB112" t="s">
        <v>3</v>
      </c>
      <c r="CE112">
        <v>0</v>
      </c>
      <c r="CF112">
        <v>0</v>
      </c>
      <c r="CG112">
        <v>0</v>
      </c>
      <c r="CM112">
        <v>0</v>
      </c>
      <c r="CN112" t="s">
        <v>3</v>
      </c>
      <c r="CO112">
        <v>0</v>
      </c>
      <c r="CP112">
        <f t="shared" ref="CP112:CP122" si="99">(P112+Q112+S112)</f>
        <v>11904.01</v>
      </c>
      <c r="CQ112">
        <f t="shared" ref="CQ112:CQ122" si="100">(AC112*BC112*AW112)</f>
        <v>0</v>
      </c>
      <c r="CR112">
        <f>(((((ET112*17))*BB112-((EU112*17))*BS112)+AE112*BS112)*AV112)</f>
        <v>0</v>
      </c>
      <c r="CS112">
        <f t="shared" ref="CS112:CS122" si="101">(AE112*BS112*AV112)</f>
        <v>0</v>
      </c>
      <c r="CT112">
        <f t="shared" ref="CT112:CT122" si="102">(AF112*BA112*AV112)</f>
        <v>13226.68</v>
      </c>
      <c r="CU112">
        <f t="shared" ref="CU112:CU122" si="103">AG112</f>
        <v>0</v>
      </c>
      <c r="CV112">
        <f t="shared" ref="CV112:CV122" si="104">(AH112*AV112)</f>
        <v>21.42</v>
      </c>
      <c r="CW112">
        <f t="shared" ref="CW112:CW122" si="105">AI112</f>
        <v>0</v>
      </c>
      <c r="CX112">
        <f t="shared" ref="CX112:CX122" si="106">AJ112</f>
        <v>0</v>
      </c>
      <c r="CY112">
        <f t="shared" ref="CY112:CY122" si="107">((S112*BZ112)/100)</f>
        <v>8332.8070000000007</v>
      </c>
      <c r="CZ112">
        <f t="shared" ref="CZ112:CZ122" si="108">((S112*CA112)/100)</f>
        <v>1190.4010000000001</v>
      </c>
      <c r="DC112" t="s">
        <v>3</v>
      </c>
      <c r="DD112" t="s">
        <v>108</v>
      </c>
      <c r="DE112" t="s">
        <v>108</v>
      </c>
      <c r="DF112" t="s">
        <v>108</v>
      </c>
      <c r="DG112" t="s">
        <v>108</v>
      </c>
      <c r="DH112" t="s">
        <v>3</v>
      </c>
      <c r="DI112" t="s">
        <v>108</v>
      </c>
      <c r="DJ112" t="s">
        <v>108</v>
      </c>
      <c r="DK112" t="s">
        <v>3</v>
      </c>
      <c r="DL112" t="s">
        <v>3</v>
      </c>
      <c r="DM112" t="s">
        <v>3</v>
      </c>
      <c r="DN112">
        <v>0</v>
      </c>
      <c r="DO112">
        <v>0</v>
      </c>
      <c r="DP112">
        <v>1</v>
      </c>
      <c r="DQ112">
        <v>1</v>
      </c>
      <c r="DU112">
        <v>16987630</v>
      </c>
      <c r="DV112" t="s">
        <v>32</v>
      </c>
      <c r="DW112" t="s">
        <v>32</v>
      </c>
      <c r="DX112">
        <v>10</v>
      </c>
      <c r="DZ112" t="s">
        <v>3</v>
      </c>
      <c r="EA112" t="s">
        <v>3</v>
      </c>
      <c r="EB112" t="s">
        <v>3</v>
      </c>
      <c r="EC112" t="s">
        <v>3</v>
      </c>
      <c r="EE112">
        <v>1441815344</v>
      </c>
      <c r="EF112">
        <v>1</v>
      </c>
      <c r="EG112" t="s">
        <v>21</v>
      </c>
      <c r="EH112">
        <v>0</v>
      </c>
      <c r="EI112" t="s">
        <v>3</v>
      </c>
      <c r="EJ112">
        <v>4</v>
      </c>
      <c r="EK112">
        <v>0</v>
      </c>
      <c r="EL112" t="s">
        <v>22</v>
      </c>
      <c r="EM112" t="s">
        <v>23</v>
      </c>
      <c r="EO112" t="s">
        <v>3</v>
      </c>
      <c r="EQ112">
        <v>1024</v>
      </c>
      <c r="ER112">
        <v>778.04</v>
      </c>
      <c r="ES112">
        <v>0</v>
      </c>
      <c r="ET112">
        <v>0</v>
      </c>
      <c r="EU112">
        <v>0</v>
      </c>
      <c r="EV112">
        <v>778.04</v>
      </c>
      <c r="EW112">
        <v>1.26</v>
      </c>
      <c r="EX112">
        <v>0</v>
      </c>
      <c r="EY112">
        <v>0</v>
      </c>
      <c r="FQ112">
        <v>0</v>
      </c>
      <c r="FR112">
        <f t="shared" ref="FR112:FR122" si="109">ROUND(IF(BI112=3,GM112,0),2)</f>
        <v>0</v>
      </c>
      <c r="FS112">
        <v>0</v>
      </c>
      <c r="FX112">
        <v>70</v>
      </c>
      <c r="FY112">
        <v>10</v>
      </c>
      <c r="GA112" t="s">
        <v>3</v>
      </c>
      <c r="GD112">
        <v>0</v>
      </c>
      <c r="GF112">
        <v>1084928283</v>
      </c>
      <c r="GG112">
        <v>2</v>
      </c>
      <c r="GH112">
        <v>1</v>
      </c>
      <c r="GI112">
        <v>-2</v>
      </c>
      <c r="GJ112">
        <v>0</v>
      </c>
      <c r="GK112">
        <f>ROUND(R112*(R12)/100,2)</f>
        <v>0</v>
      </c>
      <c r="GL112">
        <f t="shared" ref="GL112:GL122" si="110">ROUND(IF(AND(BH112=3,BI112=3,FS112&lt;&gt;0),P112,0),2)</f>
        <v>0</v>
      </c>
      <c r="GM112">
        <f t="shared" ref="GM112:GM122" si="111">ROUND(O112+X112+Y112+GK112,2)+GX112</f>
        <v>21427.22</v>
      </c>
      <c r="GN112">
        <f t="shared" ref="GN112:GN122" si="112">IF(OR(BI112=0,BI112=1),GM112-GX112,0)</f>
        <v>0</v>
      </c>
      <c r="GO112">
        <f t="shared" ref="GO112:GO122" si="113">IF(BI112=2,GM112-GX112,0)</f>
        <v>0</v>
      </c>
      <c r="GP112">
        <f t="shared" ref="GP112:GP122" si="114">IF(BI112=4,GM112-GX112,0)</f>
        <v>21427.22</v>
      </c>
      <c r="GR112">
        <v>0</v>
      </c>
      <c r="GS112">
        <v>3</v>
      </c>
      <c r="GT112">
        <v>0</v>
      </c>
      <c r="GU112" t="s">
        <v>3</v>
      </c>
      <c r="GV112">
        <f t="shared" ref="GV112:GV122" si="115">ROUND((GT112),6)</f>
        <v>0</v>
      </c>
      <c r="GW112">
        <v>1</v>
      </c>
      <c r="GX112">
        <f t="shared" ref="GX112:GX122" si="116">ROUND(HC112*I112,2)</f>
        <v>0</v>
      </c>
      <c r="HA112">
        <v>0</v>
      </c>
      <c r="HB112">
        <v>0</v>
      </c>
      <c r="HC112">
        <f t="shared" ref="HC112:HC122" si="117">GV112*GW112</f>
        <v>0</v>
      </c>
      <c r="HE112" t="s">
        <v>3</v>
      </c>
      <c r="HF112" t="s">
        <v>3</v>
      </c>
      <c r="HM112" t="s">
        <v>3</v>
      </c>
      <c r="HN112" t="s">
        <v>3</v>
      </c>
      <c r="HO112" t="s">
        <v>3</v>
      </c>
      <c r="HP112" t="s">
        <v>3</v>
      </c>
      <c r="HQ112" t="s">
        <v>3</v>
      </c>
      <c r="IK112">
        <v>0</v>
      </c>
    </row>
    <row r="113" spans="1:245" x14ac:dyDescent="0.2">
      <c r="A113">
        <v>17</v>
      </c>
      <c r="B113">
        <v>1</v>
      </c>
      <c r="D113">
        <f>ROW(EtalonRes!A17)</f>
        <v>17</v>
      </c>
      <c r="E113" t="s">
        <v>3</v>
      </c>
      <c r="F113" t="s">
        <v>109</v>
      </c>
      <c r="G113" t="s">
        <v>110</v>
      </c>
      <c r="H113" t="s">
        <v>32</v>
      </c>
      <c r="I113">
        <f>ROUND(2/10,9)</f>
        <v>0.2</v>
      </c>
      <c r="J113">
        <v>0</v>
      </c>
      <c r="K113">
        <f>ROUND(2/10,9)</f>
        <v>0.2</v>
      </c>
      <c r="O113">
        <f t="shared" si="83"/>
        <v>566.85</v>
      </c>
      <c r="P113">
        <f t="shared" si="84"/>
        <v>0</v>
      </c>
      <c r="Q113">
        <f t="shared" si="85"/>
        <v>0</v>
      </c>
      <c r="R113">
        <f t="shared" si="86"/>
        <v>0</v>
      </c>
      <c r="S113">
        <f t="shared" si="87"/>
        <v>566.85</v>
      </c>
      <c r="T113">
        <f t="shared" si="88"/>
        <v>0</v>
      </c>
      <c r="U113">
        <f t="shared" si="89"/>
        <v>0.91800000000000004</v>
      </c>
      <c r="V113">
        <f t="shared" si="90"/>
        <v>0</v>
      </c>
      <c r="W113">
        <f t="shared" si="91"/>
        <v>0</v>
      </c>
      <c r="X113">
        <f t="shared" si="92"/>
        <v>396.8</v>
      </c>
      <c r="Y113">
        <f t="shared" si="93"/>
        <v>56.69</v>
      </c>
      <c r="AA113">
        <v>-1</v>
      </c>
      <c r="AB113">
        <f t="shared" si="94"/>
        <v>2834.24</v>
      </c>
      <c r="AC113">
        <f>ROUND(((ES113*17)),6)</f>
        <v>0</v>
      </c>
      <c r="AD113">
        <f>ROUND(((((ET113*17))-((EU113*17)))+AE113),6)</f>
        <v>0</v>
      </c>
      <c r="AE113">
        <f t="shared" si="95"/>
        <v>0</v>
      </c>
      <c r="AF113">
        <f t="shared" si="95"/>
        <v>2834.24</v>
      </c>
      <c r="AG113">
        <f t="shared" si="96"/>
        <v>0</v>
      </c>
      <c r="AH113">
        <f t="shared" si="97"/>
        <v>4.59</v>
      </c>
      <c r="AI113">
        <f t="shared" si="97"/>
        <v>0</v>
      </c>
      <c r="AJ113">
        <f t="shared" si="98"/>
        <v>0</v>
      </c>
      <c r="AK113">
        <v>166.72</v>
      </c>
      <c r="AL113">
        <v>0</v>
      </c>
      <c r="AM113">
        <v>0</v>
      </c>
      <c r="AN113">
        <v>0</v>
      </c>
      <c r="AO113">
        <v>166.72</v>
      </c>
      <c r="AP113">
        <v>0</v>
      </c>
      <c r="AQ113">
        <v>0.27</v>
      </c>
      <c r="AR113">
        <v>0</v>
      </c>
      <c r="AS113">
        <v>0</v>
      </c>
      <c r="AT113">
        <v>70</v>
      </c>
      <c r="AU113">
        <v>10</v>
      </c>
      <c r="AV113">
        <v>1</v>
      </c>
      <c r="AW113">
        <v>1</v>
      </c>
      <c r="AZ113">
        <v>1</v>
      </c>
      <c r="BA113">
        <v>1</v>
      </c>
      <c r="BB113">
        <v>1</v>
      </c>
      <c r="BC113">
        <v>1</v>
      </c>
      <c r="BD113" t="s">
        <v>3</v>
      </c>
      <c r="BE113" t="s">
        <v>3</v>
      </c>
      <c r="BF113" t="s">
        <v>3</v>
      </c>
      <c r="BG113" t="s">
        <v>3</v>
      </c>
      <c r="BH113">
        <v>0</v>
      </c>
      <c r="BI113">
        <v>4</v>
      </c>
      <c r="BJ113" t="s">
        <v>111</v>
      </c>
      <c r="BM113">
        <v>0</v>
      </c>
      <c r="BN113">
        <v>0</v>
      </c>
      <c r="BO113" t="s">
        <v>3</v>
      </c>
      <c r="BP113">
        <v>0</v>
      </c>
      <c r="BQ113">
        <v>1</v>
      </c>
      <c r="BR113">
        <v>0</v>
      </c>
      <c r="BS113">
        <v>1</v>
      </c>
      <c r="BT113">
        <v>1</v>
      </c>
      <c r="BU113">
        <v>1</v>
      </c>
      <c r="BV113">
        <v>1</v>
      </c>
      <c r="BW113">
        <v>1</v>
      </c>
      <c r="BX113">
        <v>1</v>
      </c>
      <c r="BY113" t="s">
        <v>3</v>
      </c>
      <c r="BZ113">
        <v>70</v>
      </c>
      <c r="CA113">
        <v>10</v>
      </c>
      <c r="CB113" t="s">
        <v>3</v>
      </c>
      <c r="CE113">
        <v>0</v>
      </c>
      <c r="CF113">
        <v>0</v>
      </c>
      <c r="CG113">
        <v>0</v>
      </c>
      <c r="CM113">
        <v>0</v>
      </c>
      <c r="CN113" t="s">
        <v>3</v>
      </c>
      <c r="CO113">
        <v>0</v>
      </c>
      <c r="CP113">
        <f t="shared" si="99"/>
        <v>566.85</v>
      </c>
      <c r="CQ113">
        <f t="shared" si="100"/>
        <v>0</v>
      </c>
      <c r="CR113">
        <f>(((((ET113*17))*BB113-((EU113*17))*BS113)+AE113*BS113)*AV113)</f>
        <v>0</v>
      </c>
      <c r="CS113">
        <f t="shared" si="101"/>
        <v>0</v>
      </c>
      <c r="CT113">
        <f t="shared" si="102"/>
        <v>2834.24</v>
      </c>
      <c r="CU113">
        <f t="shared" si="103"/>
        <v>0</v>
      </c>
      <c r="CV113">
        <f t="shared" si="104"/>
        <v>4.59</v>
      </c>
      <c r="CW113">
        <f t="shared" si="105"/>
        <v>0</v>
      </c>
      <c r="CX113">
        <f t="shared" si="106"/>
        <v>0</v>
      </c>
      <c r="CY113">
        <f t="shared" si="107"/>
        <v>396.79500000000002</v>
      </c>
      <c r="CZ113">
        <f t="shared" si="108"/>
        <v>56.685000000000002</v>
      </c>
      <c r="DC113" t="s">
        <v>3</v>
      </c>
      <c r="DD113" t="s">
        <v>108</v>
      </c>
      <c r="DE113" t="s">
        <v>108</v>
      </c>
      <c r="DF113" t="s">
        <v>108</v>
      </c>
      <c r="DG113" t="s">
        <v>108</v>
      </c>
      <c r="DH113" t="s">
        <v>3</v>
      </c>
      <c r="DI113" t="s">
        <v>108</v>
      </c>
      <c r="DJ113" t="s">
        <v>108</v>
      </c>
      <c r="DK113" t="s">
        <v>3</v>
      </c>
      <c r="DL113" t="s">
        <v>3</v>
      </c>
      <c r="DM113" t="s">
        <v>3</v>
      </c>
      <c r="DN113">
        <v>0</v>
      </c>
      <c r="DO113">
        <v>0</v>
      </c>
      <c r="DP113">
        <v>1</v>
      </c>
      <c r="DQ113">
        <v>1</v>
      </c>
      <c r="DU113">
        <v>16987630</v>
      </c>
      <c r="DV113" t="s">
        <v>32</v>
      </c>
      <c r="DW113" t="s">
        <v>32</v>
      </c>
      <c r="DX113">
        <v>10</v>
      </c>
      <c r="DZ113" t="s">
        <v>3</v>
      </c>
      <c r="EA113" t="s">
        <v>3</v>
      </c>
      <c r="EB113" t="s">
        <v>3</v>
      </c>
      <c r="EC113" t="s">
        <v>3</v>
      </c>
      <c r="EE113">
        <v>1441815344</v>
      </c>
      <c r="EF113">
        <v>1</v>
      </c>
      <c r="EG113" t="s">
        <v>21</v>
      </c>
      <c r="EH113">
        <v>0</v>
      </c>
      <c r="EI113" t="s">
        <v>3</v>
      </c>
      <c r="EJ113">
        <v>4</v>
      </c>
      <c r="EK113">
        <v>0</v>
      </c>
      <c r="EL113" t="s">
        <v>22</v>
      </c>
      <c r="EM113" t="s">
        <v>23</v>
      </c>
      <c r="EO113" t="s">
        <v>3</v>
      </c>
      <c r="EQ113">
        <v>1024</v>
      </c>
      <c r="ER113">
        <v>166.72</v>
      </c>
      <c r="ES113">
        <v>0</v>
      </c>
      <c r="ET113">
        <v>0</v>
      </c>
      <c r="EU113">
        <v>0</v>
      </c>
      <c r="EV113">
        <v>166.72</v>
      </c>
      <c r="EW113">
        <v>0.27</v>
      </c>
      <c r="EX113">
        <v>0</v>
      </c>
      <c r="EY113">
        <v>0</v>
      </c>
      <c r="FQ113">
        <v>0</v>
      </c>
      <c r="FR113">
        <f t="shared" si="109"/>
        <v>0</v>
      </c>
      <c r="FS113">
        <v>0</v>
      </c>
      <c r="FX113">
        <v>70</v>
      </c>
      <c r="FY113">
        <v>10</v>
      </c>
      <c r="GA113" t="s">
        <v>3</v>
      </c>
      <c r="GD113">
        <v>0</v>
      </c>
      <c r="GF113">
        <v>-2036738061</v>
      </c>
      <c r="GG113">
        <v>2</v>
      </c>
      <c r="GH113">
        <v>1</v>
      </c>
      <c r="GI113">
        <v>-2</v>
      </c>
      <c r="GJ113">
        <v>0</v>
      </c>
      <c r="GK113">
        <f>ROUND(R113*(R12)/100,2)</f>
        <v>0</v>
      </c>
      <c r="GL113">
        <f t="shared" si="110"/>
        <v>0</v>
      </c>
      <c r="GM113">
        <f t="shared" si="111"/>
        <v>1020.34</v>
      </c>
      <c r="GN113">
        <f t="shared" si="112"/>
        <v>0</v>
      </c>
      <c r="GO113">
        <f t="shared" si="113"/>
        <v>0</v>
      </c>
      <c r="GP113">
        <f t="shared" si="114"/>
        <v>1020.34</v>
      </c>
      <c r="GR113">
        <v>0</v>
      </c>
      <c r="GS113">
        <v>3</v>
      </c>
      <c r="GT113">
        <v>0</v>
      </c>
      <c r="GU113" t="s">
        <v>3</v>
      </c>
      <c r="GV113">
        <f t="shared" si="115"/>
        <v>0</v>
      </c>
      <c r="GW113">
        <v>1</v>
      </c>
      <c r="GX113">
        <f t="shared" si="116"/>
        <v>0</v>
      </c>
      <c r="HA113">
        <v>0</v>
      </c>
      <c r="HB113">
        <v>0</v>
      </c>
      <c r="HC113">
        <f t="shared" si="117"/>
        <v>0</v>
      </c>
      <c r="HE113" t="s">
        <v>3</v>
      </c>
      <c r="HF113" t="s">
        <v>3</v>
      </c>
      <c r="HM113" t="s">
        <v>3</v>
      </c>
      <c r="HN113" t="s">
        <v>3</v>
      </c>
      <c r="HO113" t="s">
        <v>3</v>
      </c>
      <c r="HP113" t="s">
        <v>3</v>
      </c>
      <c r="HQ113" t="s">
        <v>3</v>
      </c>
      <c r="IK113">
        <v>0</v>
      </c>
    </row>
    <row r="114" spans="1:245" x14ac:dyDescent="0.2">
      <c r="A114">
        <v>17</v>
      </c>
      <c r="B114">
        <v>1</v>
      </c>
      <c r="D114">
        <f>ROW(EtalonRes!A18)</f>
        <v>18</v>
      </c>
      <c r="E114" t="s">
        <v>3</v>
      </c>
      <c r="F114" t="s">
        <v>112</v>
      </c>
      <c r="G114" t="s">
        <v>113</v>
      </c>
      <c r="H114" t="s">
        <v>32</v>
      </c>
      <c r="I114">
        <f>ROUND(1/10,9)</f>
        <v>0.1</v>
      </c>
      <c r="J114">
        <v>0</v>
      </c>
      <c r="K114">
        <f>ROUND(1/10,9)</f>
        <v>0.1</v>
      </c>
      <c r="O114">
        <f t="shared" si="83"/>
        <v>241.43</v>
      </c>
      <c r="P114">
        <f t="shared" si="84"/>
        <v>0</v>
      </c>
      <c r="Q114">
        <f t="shared" si="85"/>
        <v>0</v>
      </c>
      <c r="R114">
        <f t="shared" si="86"/>
        <v>0</v>
      </c>
      <c r="S114">
        <f t="shared" si="87"/>
        <v>241.43</v>
      </c>
      <c r="T114">
        <f t="shared" si="88"/>
        <v>0</v>
      </c>
      <c r="U114">
        <f t="shared" si="89"/>
        <v>0.39100000000000001</v>
      </c>
      <c r="V114">
        <f t="shared" si="90"/>
        <v>0</v>
      </c>
      <c r="W114">
        <f t="shared" si="91"/>
        <v>0</v>
      </c>
      <c r="X114">
        <f t="shared" si="92"/>
        <v>169</v>
      </c>
      <c r="Y114">
        <f t="shared" si="93"/>
        <v>24.14</v>
      </c>
      <c r="AA114">
        <v>-1</v>
      </c>
      <c r="AB114">
        <f t="shared" si="94"/>
        <v>2414.34</v>
      </c>
      <c r="AC114">
        <f>ROUND(((ES114*17)),6)</f>
        <v>0</v>
      </c>
      <c r="AD114">
        <f>ROUND(((((ET114*17))-((EU114*17)))+AE114),6)</f>
        <v>0</v>
      </c>
      <c r="AE114">
        <f t="shared" si="95"/>
        <v>0</v>
      </c>
      <c r="AF114">
        <f t="shared" si="95"/>
        <v>2414.34</v>
      </c>
      <c r="AG114">
        <f t="shared" si="96"/>
        <v>0</v>
      </c>
      <c r="AH114">
        <f t="shared" si="97"/>
        <v>3.91</v>
      </c>
      <c r="AI114">
        <f t="shared" si="97"/>
        <v>0</v>
      </c>
      <c r="AJ114">
        <f t="shared" si="98"/>
        <v>0</v>
      </c>
      <c r="AK114">
        <v>142.02000000000001</v>
      </c>
      <c r="AL114">
        <v>0</v>
      </c>
      <c r="AM114">
        <v>0</v>
      </c>
      <c r="AN114">
        <v>0</v>
      </c>
      <c r="AO114">
        <v>142.02000000000001</v>
      </c>
      <c r="AP114">
        <v>0</v>
      </c>
      <c r="AQ114">
        <v>0.23</v>
      </c>
      <c r="AR114">
        <v>0</v>
      </c>
      <c r="AS114">
        <v>0</v>
      </c>
      <c r="AT114">
        <v>70</v>
      </c>
      <c r="AU114">
        <v>10</v>
      </c>
      <c r="AV114">
        <v>1</v>
      </c>
      <c r="AW114">
        <v>1</v>
      </c>
      <c r="AZ114">
        <v>1</v>
      </c>
      <c r="BA114">
        <v>1</v>
      </c>
      <c r="BB114">
        <v>1</v>
      </c>
      <c r="BC114">
        <v>1</v>
      </c>
      <c r="BD114" t="s">
        <v>3</v>
      </c>
      <c r="BE114" t="s">
        <v>3</v>
      </c>
      <c r="BF114" t="s">
        <v>3</v>
      </c>
      <c r="BG114" t="s">
        <v>3</v>
      </c>
      <c r="BH114">
        <v>0</v>
      </c>
      <c r="BI114">
        <v>4</v>
      </c>
      <c r="BJ114" t="s">
        <v>114</v>
      </c>
      <c r="BM114">
        <v>0</v>
      </c>
      <c r="BN114">
        <v>0</v>
      </c>
      <c r="BO114" t="s">
        <v>3</v>
      </c>
      <c r="BP114">
        <v>0</v>
      </c>
      <c r="BQ114">
        <v>1</v>
      </c>
      <c r="BR114">
        <v>0</v>
      </c>
      <c r="BS114">
        <v>1</v>
      </c>
      <c r="BT114">
        <v>1</v>
      </c>
      <c r="BU114">
        <v>1</v>
      </c>
      <c r="BV114">
        <v>1</v>
      </c>
      <c r="BW114">
        <v>1</v>
      </c>
      <c r="BX114">
        <v>1</v>
      </c>
      <c r="BY114" t="s">
        <v>3</v>
      </c>
      <c r="BZ114">
        <v>70</v>
      </c>
      <c r="CA114">
        <v>10</v>
      </c>
      <c r="CB114" t="s">
        <v>3</v>
      </c>
      <c r="CE114">
        <v>0</v>
      </c>
      <c r="CF114">
        <v>0</v>
      </c>
      <c r="CG114">
        <v>0</v>
      </c>
      <c r="CM114">
        <v>0</v>
      </c>
      <c r="CN114" t="s">
        <v>3</v>
      </c>
      <c r="CO114">
        <v>0</v>
      </c>
      <c r="CP114">
        <f t="shared" si="99"/>
        <v>241.43</v>
      </c>
      <c r="CQ114">
        <f t="shared" si="100"/>
        <v>0</v>
      </c>
      <c r="CR114">
        <f>(((((ET114*17))*BB114-((EU114*17))*BS114)+AE114*BS114)*AV114)</f>
        <v>0</v>
      </c>
      <c r="CS114">
        <f t="shared" si="101"/>
        <v>0</v>
      </c>
      <c r="CT114">
        <f t="shared" si="102"/>
        <v>2414.34</v>
      </c>
      <c r="CU114">
        <f t="shared" si="103"/>
        <v>0</v>
      </c>
      <c r="CV114">
        <f t="shared" si="104"/>
        <v>3.91</v>
      </c>
      <c r="CW114">
        <f t="shared" si="105"/>
        <v>0</v>
      </c>
      <c r="CX114">
        <f t="shared" si="106"/>
        <v>0</v>
      </c>
      <c r="CY114">
        <f t="shared" si="107"/>
        <v>169.00100000000003</v>
      </c>
      <c r="CZ114">
        <f t="shared" si="108"/>
        <v>24.143000000000001</v>
      </c>
      <c r="DC114" t="s">
        <v>3</v>
      </c>
      <c r="DD114" t="s">
        <v>108</v>
      </c>
      <c r="DE114" t="s">
        <v>108</v>
      </c>
      <c r="DF114" t="s">
        <v>108</v>
      </c>
      <c r="DG114" t="s">
        <v>108</v>
      </c>
      <c r="DH114" t="s">
        <v>3</v>
      </c>
      <c r="DI114" t="s">
        <v>108</v>
      </c>
      <c r="DJ114" t="s">
        <v>108</v>
      </c>
      <c r="DK114" t="s">
        <v>3</v>
      </c>
      <c r="DL114" t="s">
        <v>3</v>
      </c>
      <c r="DM114" t="s">
        <v>3</v>
      </c>
      <c r="DN114">
        <v>0</v>
      </c>
      <c r="DO114">
        <v>0</v>
      </c>
      <c r="DP114">
        <v>1</v>
      </c>
      <c r="DQ114">
        <v>1</v>
      </c>
      <c r="DU114">
        <v>16987630</v>
      </c>
      <c r="DV114" t="s">
        <v>32</v>
      </c>
      <c r="DW114" t="s">
        <v>32</v>
      </c>
      <c r="DX114">
        <v>10</v>
      </c>
      <c r="DZ114" t="s">
        <v>3</v>
      </c>
      <c r="EA114" t="s">
        <v>3</v>
      </c>
      <c r="EB114" t="s">
        <v>3</v>
      </c>
      <c r="EC114" t="s">
        <v>3</v>
      </c>
      <c r="EE114">
        <v>1441815344</v>
      </c>
      <c r="EF114">
        <v>1</v>
      </c>
      <c r="EG114" t="s">
        <v>21</v>
      </c>
      <c r="EH114">
        <v>0</v>
      </c>
      <c r="EI114" t="s">
        <v>3</v>
      </c>
      <c r="EJ114">
        <v>4</v>
      </c>
      <c r="EK114">
        <v>0</v>
      </c>
      <c r="EL114" t="s">
        <v>22</v>
      </c>
      <c r="EM114" t="s">
        <v>23</v>
      </c>
      <c r="EO114" t="s">
        <v>3</v>
      </c>
      <c r="EQ114">
        <v>1024</v>
      </c>
      <c r="ER114">
        <v>142.02000000000001</v>
      </c>
      <c r="ES114">
        <v>0</v>
      </c>
      <c r="ET114">
        <v>0</v>
      </c>
      <c r="EU114">
        <v>0</v>
      </c>
      <c r="EV114">
        <v>142.02000000000001</v>
      </c>
      <c r="EW114">
        <v>0.23</v>
      </c>
      <c r="EX114">
        <v>0</v>
      </c>
      <c r="EY114">
        <v>0</v>
      </c>
      <c r="FQ114">
        <v>0</v>
      </c>
      <c r="FR114">
        <f t="shared" si="109"/>
        <v>0</v>
      </c>
      <c r="FS114">
        <v>0</v>
      </c>
      <c r="FX114">
        <v>70</v>
      </c>
      <c r="FY114">
        <v>10</v>
      </c>
      <c r="GA114" t="s">
        <v>3</v>
      </c>
      <c r="GD114">
        <v>0</v>
      </c>
      <c r="GF114">
        <v>1349611776</v>
      </c>
      <c r="GG114">
        <v>2</v>
      </c>
      <c r="GH114">
        <v>1</v>
      </c>
      <c r="GI114">
        <v>-2</v>
      </c>
      <c r="GJ114">
        <v>0</v>
      </c>
      <c r="GK114">
        <f>ROUND(R114*(R12)/100,2)</f>
        <v>0</v>
      </c>
      <c r="GL114">
        <f t="shared" si="110"/>
        <v>0</v>
      </c>
      <c r="GM114">
        <f t="shared" si="111"/>
        <v>434.57</v>
      </c>
      <c r="GN114">
        <f t="shared" si="112"/>
        <v>0</v>
      </c>
      <c r="GO114">
        <f t="shared" si="113"/>
        <v>0</v>
      </c>
      <c r="GP114">
        <f t="shared" si="114"/>
        <v>434.57</v>
      </c>
      <c r="GR114">
        <v>0</v>
      </c>
      <c r="GS114">
        <v>3</v>
      </c>
      <c r="GT114">
        <v>0</v>
      </c>
      <c r="GU114" t="s">
        <v>3</v>
      </c>
      <c r="GV114">
        <f t="shared" si="115"/>
        <v>0</v>
      </c>
      <c r="GW114">
        <v>1</v>
      </c>
      <c r="GX114">
        <f t="shared" si="116"/>
        <v>0</v>
      </c>
      <c r="HA114">
        <v>0</v>
      </c>
      <c r="HB114">
        <v>0</v>
      </c>
      <c r="HC114">
        <f t="shared" si="117"/>
        <v>0</v>
      </c>
      <c r="HE114" t="s">
        <v>3</v>
      </c>
      <c r="HF114" t="s">
        <v>3</v>
      </c>
      <c r="HM114" t="s">
        <v>3</v>
      </c>
      <c r="HN114" t="s">
        <v>3</v>
      </c>
      <c r="HO114" t="s">
        <v>3</v>
      </c>
      <c r="HP114" t="s">
        <v>3</v>
      </c>
      <c r="HQ114" t="s">
        <v>3</v>
      </c>
      <c r="IK114">
        <v>0</v>
      </c>
    </row>
    <row r="115" spans="1:245" x14ac:dyDescent="0.2">
      <c r="A115">
        <v>17</v>
      </c>
      <c r="B115">
        <v>1</v>
      </c>
      <c r="D115">
        <f>ROW(EtalonRes!A19)</f>
        <v>19</v>
      </c>
      <c r="E115" t="s">
        <v>3</v>
      </c>
      <c r="F115" t="s">
        <v>112</v>
      </c>
      <c r="G115" t="s">
        <v>115</v>
      </c>
      <c r="H115" t="s">
        <v>32</v>
      </c>
      <c r="I115">
        <f>ROUND(1/10,9)</f>
        <v>0.1</v>
      </c>
      <c r="J115">
        <v>0</v>
      </c>
      <c r="K115">
        <f>ROUND(1/10,9)</f>
        <v>0.1</v>
      </c>
      <c r="O115">
        <f t="shared" si="83"/>
        <v>241.43</v>
      </c>
      <c r="P115">
        <f t="shared" si="84"/>
        <v>0</v>
      </c>
      <c r="Q115">
        <f t="shared" si="85"/>
        <v>0</v>
      </c>
      <c r="R115">
        <f t="shared" si="86"/>
        <v>0</v>
      </c>
      <c r="S115">
        <f t="shared" si="87"/>
        <v>241.43</v>
      </c>
      <c r="T115">
        <f t="shared" si="88"/>
        <v>0</v>
      </c>
      <c r="U115">
        <f t="shared" si="89"/>
        <v>0.39100000000000001</v>
      </c>
      <c r="V115">
        <f t="shared" si="90"/>
        <v>0</v>
      </c>
      <c r="W115">
        <f t="shared" si="91"/>
        <v>0</v>
      </c>
      <c r="X115">
        <f t="shared" si="92"/>
        <v>169</v>
      </c>
      <c r="Y115">
        <f t="shared" si="93"/>
        <v>24.14</v>
      </c>
      <c r="AA115">
        <v>-1</v>
      </c>
      <c r="AB115">
        <f t="shared" si="94"/>
        <v>2414.34</v>
      </c>
      <c r="AC115">
        <f>ROUND(((ES115*17)),6)</f>
        <v>0</v>
      </c>
      <c r="AD115">
        <f>ROUND(((((ET115*17))-((EU115*17)))+AE115),6)</f>
        <v>0</v>
      </c>
      <c r="AE115">
        <f t="shared" si="95"/>
        <v>0</v>
      </c>
      <c r="AF115">
        <f t="shared" si="95"/>
        <v>2414.34</v>
      </c>
      <c r="AG115">
        <f t="shared" si="96"/>
        <v>0</v>
      </c>
      <c r="AH115">
        <f t="shared" si="97"/>
        <v>3.91</v>
      </c>
      <c r="AI115">
        <f t="shared" si="97"/>
        <v>0</v>
      </c>
      <c r="AJ115">
        <f t="shared" si="98"/>
        <v>0</v>
      </c>
      <c r="AK115">
        <v>142.02000000000001</v>
      </c>
      <c r="AL115">
        <v>0</v>
      </c>
      <c r="AM115">
        <v>0</v>
      </c>
      <c r="AN115">
        <v>0</v>
      </c>
      <c r="AO115">
        <v>142.02000000000001</v>
      </c>
      <c r="AP115">
        <v>0</v>
      </c>
      <c r="AQ115">
        <v>0.23</v>
      </c>
      <c r="AR115">
        <v>0</v>
      </c>
      <c r="AS115">
        <v>0</v>
      </c>
      <c r="AT115">
        <v>70</v>
      </c>
      <c r="AU115">
        <v>10</v>
      </c>
      <c r="AV115">
        <v>1</v>
      </c>
      <c r="AW115">
        <v>1</v>
      </c>
      <c r="AZ115">
        <v>1</v>
      </c>
      <c r="BA115">
        <v>1</v>
      </c>
      <c r="BB115">
        <v>1</v>
      </c>
      <c r="BC115">
        <v>1</v>
      </c>
      <c r="BD115" t="s">
        <v>3</v>
      </c>
      <c r="BE115" t="s">
        <v>3</v>
      </c>
      <c r="BF115" t="s">
        <v>3</v>
      </c>
      <c r="BG115" t="s">
        <v>3</v>
      </c>
      <c r="BH115">
        <v>0</v>
      </c>
      <c r="BI115">
        <v>4</v>
      </c>
      <c r="BJ115" t="s">
        <v>114</v>
      </c>
      <c r="BM115">
        <v>0</v>
      </c>
      <c r="BN115">
        <v>0</v>
      </c>
      <c r="BO115" t="s">
        <v>3</v>
      </c>
      <c r="BP115">
        <v>0</v>
      </c>
      <c r="BQ115">
        <v>1</v>
      </c>
      <c r="BR115">
        <v>0</v>
      </c>
      <c r="BS115">
        <v>1</v>
      </c>
      <c r="BT115">
        <v>1</v>
      </c>
      <c r="BU115">
        <v>1</v>
      </c>
      <c r="BV115">
        <v>1</v>
      </c>
      <c r="BW115">
        <v>1</v>
      </c>
      <c r="BX115">
        <v>1</v>
      </c>
      <c r="BY115" t="s">
        <v>3</v>
      </c>
      <c r="BZ115">
        <v>70</v>
      </c>
      <c r="CA115">
        <v>10</v>
      </c>
      <c r="CB115" t="s">
        <v>3</v>
      </c>
      <c r="CE115">
        <v>0</v>
      </c>
      <c r="CF115">
        <v>0</v>
      </c>
      <c r="CG115">
        <v>0</v>
      </c>
      <c r="CM115">
        <v>0</v>
      </c>
      <c r="CN115" t="s">
        <v>3</v>
      </c>
      <c r="CO115">
        <v>0</v>
      </c>
      <c r="CP115">
        <f t="shared" si="99"/>
        <v>241.43</v>
      </c>
      <c r="CQ115">
        <f t="shared" si="100"/>
        <v>0</v>
      </c>
      <c r="CR115">
        <f>(((((ET115*17))*BB115-((EU115*17))*BS115)+AE115*BS115)*AV115)</f>
        <v>0</v>
      </c>
      <c r="CS115">
        <f t="shared" si="101"/>
        <v>0</v>
      </c>
      <c r="CT115">
        <f t="shared" si="102"/>
        <v>2414.34</v>
      </c>
      <c r="CU115">
        <f t="shared" si="103"/>
        <v>0</v>
      </c>
      <c r="CV115">
        <f t="shared" si="104"/>
        <v>3.91</v>
      </c>
      <c r="CW115">
        <f t="shared" si="105"/>
        <v>0</v>
      </c>
      <c r="CX115">
        <f t="shared" si="106"/>
        <v>0</v>
      </c>
      <c r="CY115">
        <f t="shared" si="107"/>
        <v>169.00100000000003</v>
      </c>
      <c r="CZ115">
        <f t="shared" si="108"/>
        <v>24.143000000000001</v>
      </c>
      <c r="DC115" t="s">
        <v>3</v>
      </c>
      <c r="DD115" t="s">
        <v>108</v>
      </c>
      <c r="DE115" t="s">
        <v>108</v>
      </c>
      <c r="DF115" t="s">
        <v>108</v>
      </c>
      <c r="DG115" t="s">
        <v>108</v>
      </c>
      <c r="DH115" t="s">
        <v>3</v>
      </c>
      <c r="DI115" t="s">
        <v>108</v>
      </c>
      <c r="DJ115" t="s">
        <v>108</v>
      </c>
      <c r="DK115" t="s">
        <v>3</v>
      </c>
      <c r="DL115" t="s">
        <v>3</v>
      </c>
      <c r="DM115" t="s">
        <v>3</v>
      </c>
      <c r="DN115">
        <v>0</v>
      </c>
      <c r="DO115">
        <v>0</v>
      </c>
      <c r="DP115">
        <v>1</v>
      </c>
      <c r="DQ115">
        <v>1</v>
      </c>
      <c r="DU115">
        <v>16987630</v>
      </c>
      <c r="DV115" t="s">
        <v>32</v>
      </c>
      <c r="DW115" t="s">
        <v>32</v>
      </c>
      <c r="DX115">
        <v>10</v>
      </c>
      <c r="DZ115" t="s">
        <v>3</v>
      </c>
      <c r="EA115" t="s">
        <v>3</v>
      </c>
      <c r="EB115" t="s">
        <v>3</v>
      </c>
      <c r="EC115" t="s">
        <v>3</v>
      </c>
      <c r="EE115">
        <v>1441815344</v>
      </c>
      <c r="EF115">
        <v>1</v>
      </c>
      <c r="EG115" t="s">
        <v>21</v>
      </c>
      <c r="EH115">
        <v>0</v>
      </c>
      <c r="EI115" t="s">
        <v>3</v>
      </c>
      <c r="EJ115">
        <v>4</v>
      </c>
      <c r="EK115">
        <v>0</v>
      </c>
      <c r="EL115" t="s">
        <v>22</v>
      </c>
      <c r="EM115" t="s">
        <v>23</v>
      </c>
      <c r="EO115" t="s">
        <v>3</v>
      </c>
      <c r="EQ115">
        <v>1024</v>
      </c>
      <c r="ER115">
        <v>142.02000000000001</v>
      </c>
      <c r="ES115">
        <v>0</v>
      </c>
      <c r="ET115">
        <v>0</v>
      </c>
      <c r="EU115">
        <v>0</v>
      </c>
      <c r="EV115">
        <v>142.02000000000001</v>
      </c>
      <c r="EW115">
        <v>0.23</v>
      </c>
      <c r="EX115">
        <v>0</v>
      </c>
      <c r="EY115">
        <v>0</v>
      </c>
      <c r="FQ115">
        <v>0</v>
      </c>
      <c r="FR115">
        <f t="shared" si="109"/>
        <v>0</v>
      </c>
      <c r="FS115">
        <v>0</v>
      </c>
      <c r="FX115">
        <v>70</v>
      </c>
      <c r="FY115">
        <v>10</v>
      </c>
      <c r="GA115" t="s">
        <v>3</v>
      </c>
      <c r="GD115">
        <v>0</v>
      </c>
      <c r="GF115">
        <v>563755934</v>
      </c>
      <c r="GG115">
        <v>2</v>
      </c>
      <c r="GH115">
        <v>1</v>
      </c>
      <c r="GI115">
        <v>-2</v>
      </c>
      <c r="GJ115">
        <v>0</v>
      </c>
      <c r="GK115">
        <f>ROUND(R115*(R12)/100,2)</f>
        <v>0</v>
      </c>
      <c r="GL115">
        <f t="shared" si="110"/>
        <v>0</v>
      </c>
      <c r="GM115">
        <f t="shared" si="111"/>
        <v>434.57</v>
      </c>
      <c r="GN115">
        <f t="shared" si="112"/>
        <v>0</v>
      </c>
      <c r="GO115">
        <f t="shared" si="113"/>
        <v>0</v>
      </c>
      <c r="GP115">
        <f t="shared" si="114"/>
        <v>434.57</v>
      </c>
      <c r="GR115">
        <v>0</v>
      </c>
      <c r="GS115">
        <v>3</v>
      </c>
      <c r="GT115">
        <v>0</v>
      </c>
      <c r="GU115" t="s">
        <v>3</v>
      </c>
      <c r="GV115">
        <f t="shared" si="115"/>
        <v>0</v>
      </c>
      <c r="GW115">
        <v>1</v>
      </c>
      <c r="GX115">
        <f t="shared" si="116"/>
        <v>0</v>
      </c>
      <c r="HA115">
        <v>0</v>
      </c>
      <c r="HB115">
        <v>0</v>
      </c>
      <c r="HC115">
        <f t="shared" si="117"/>
        <v>0</v>
      </c>
      <c r="HE115" t="s">
        <v>3</v>
      </c>
      <c r="HF115" t="s">
        <v>3</v>
      </c>
      <c r="HM115" t="s">
        <v>3</v>
      </c>
      <c r="HN115" t="s">
        <v>3</v>
      </c>
      <c r="HO115" t="s">
        <v>3</v>
      </c>
      <c r="HP115" t="s">
        <v>3</v>
      </c>
      <c r="HQ115" t="s">
        <v>3</v>
      </c>
      <c r="IK115">
        <v>0</v>
      </c>
    </row>
    <row r="116" spans="1:245" x14ac:dyDescent="0.2">
      <c r="A116">
        <v>17</v>
      </c>
      <c r="B116">
        <v>1</v>
      </c>
      <c r="D116">
        <f>ROW(EtalonRes!A20)</f>
        <v>20</v>
      </c>
      <c r="E116" t="s">
        <v>3</v>
      </c>
      <c r="F116" t="s">
        <v>112</v>
      </c>
      <c r="G116" t="s">
        <v>116</v>
      </c>
      <c r="H116" t="s">
        <v>32</v>
      </c>
      <c r="I116">
        <f>ROUND(1/10,9)</f>
        <v>0.1</v>
      </c>
      <c r="J116">
        <v>0</v>
      </c>
      <c r="K116">
        <f>ROUND(1/10,9)</f>
        <v>0.1</v>
      </c>
      <c r="O116">
        <f t="shared" si="83"/>
        <v>241.43</v>
      </c>
      <c r="P116">
        <f t="shared" si="84"/>
        <v>0</v>
      </c>
      <c r="Q116">
        <f t="shared" si="85"/>
        <v>0</v>
      </c>
      <c r="R116">
        <f t="shared" si="86"/>
        <v>0</v>
      </c>
      <c r="S116">
        <f t="shared" si="87"/>
        <v>241.43</v>
      </c>
      <c r="T116">
        <f t="shared" si="88"/>
        <v>0</v>
      </c>
      <c r="U116">
        <f t="shared" si="89"/>
        <v>0.39100000000000001</v>
      </c>
      <c r="V116">
        <f t="shared" si="90"/>
        <v>0</v>
      </c>
      <c r="W116">
        <f t="shared" si="91"/>
        <v>0</v>
      </c>
      <c r="X116">
        <f t="shared" si="92"/>
        <v>169</v>
      </c>
      <c r="Y116">
        <f t="shared" si="93"/>
        <v>24.14</v>
      </c>
      <c r="AA116">
        <v>-1</v>
      </c>
      <c r="AB116">
        <f t="shared" si="94"/>
        <v>2414.34</v>
      </c>
      <c r="AC116">
        <f>ROUND(((ES116*17)),6)</f>
        <v>0</v>
      </c>
      <c r="AD116">
        <f>ROUND(((((ET116*17))-((EU116*17)))+AE116),6)</f>
        <v>0</v>
      </c>
      <c r="AE116">
        <f t="shared" si="95"/>
        <v>0</v>
      </c>
      <c r="AF116">
        <f t="shared" si="95"/>
        <v>2414.34</v>
      </c>
      <c r="AG116">
        <f t="shared" si="96"/>
        <v>0</v>
      </c>
      <c r="AH116">
        <f t="shared" si="97"/>
        <v>3.91</v>
      </c>
      <c r="AI116">
        <f t="shared" si="97"/>
        <v>0</v>
      </c>
      <c r="AJ116">
        <f t="shared" si="98"/>
        <v>0</v>
      </c>
      <c r="AK116">
        <v>142.02000000000001</v>
      </c>
      <c r="AL116">
        <v>0</v>
      </c>
      <c r="AM116">
        <v>0</v>
      </c>
      <c r="AN116">
        <v>0</v>
      </c>
      <c r="AO116">
        <v>142.02000000000001</v>
      </c>
      <c r="AP116">
        <v>0</v>
      </c>
      <c r="AQ116">
        <v>0.23</v>
      </c>
      <c r="AR116">
        <v>0</v>
      </c>
      <c r="AS116">
        <v>0</v>
      </c>
      <c r="AT116">
        <v>70</v>
      </c>
      <c r="AU116">
        <v>10</v>
      </c>
      <c r="AV116">
        <v>1</v>
      </c>
      <c r="AW116">
        <v>1</v>
      </c>
      <c r="AZ116">
        <v>1</v>
      </c>
      <c r="BA116">
        <v>1</v>
      </c>
      <c r="BB116">
        <v>1</v>
      </c>
      <c r="BC116">
        <v>1</v>
      </c>
      <c r="BD116" t="s">
        <v>3</v>
      </c>
      <c r="BE116" t="s">
        <v>3</v>
      </c>
      <c r="BF116" t="s">
        <v>3</v>
      </c>
      <c r="BG116" t="s">
        <v>3</v>
      </c>
      <c r="BH116">
        <v>0</v>
      </c>
      <c r="BI116">
        <v>4</v>
      </c>
      <c r="BJ116" t="s">
        <v>114</v>
      </c>
      <c r="BM116">
        <v>0</v>
      </c>
      <c r="BN116">
        <v>0</v>
      </c>
      <c r="BO116" t="s">
        <v>3</v>
      </c>
      <c r="BP116">
        <v>0</v>
      </c>
      <c r="BQ116">
        <v>1</v>
      </c>
      <c r="BR116">
        <v>0</v>
      </c>
      <c r="BS116">
        <v>1</v>
      </c>
      <c r="BT116">
        <v>1</v>
      </c>
      <c r="BU116">
        <v>1</v>
      </c>
      <c r="BV116">
        <v>1</v>
      </c>
      <c r="BW116">
        <v>1</v>
      </c>
      <c r="BX116">
        <v>1</v>
      </c>
      <c r="BY116" t="s">
        <v>3</v>
      </c>
      <c r="BZ116">
        <v>70</v>
      </c>
      <c r="CA116">
        <v>10</v>
      </c>
      <c r="CB116" t="s">
        <v>3</v>
      </c>
      <c r="CE116">
        <v>0</v>
      </c>
      <c r="CF116">
        <v>0</v>
      </c>
      <c r="CG116">
        <v>0</v>
      </c>
      <c r="CM116">
        <v>0</v>
      </c>
      <c r="CN116" t="s">
        <v>3</v>
      </c>
      <c r="CO116">
        <v>0</v>
      </c>
      <c r="CP116">
        <f t="shared" si="99"/>
        <v>241.43</v>
      </c>
      <c r="CQ116">
        <f t="shared" si="100"/>
        <v>0</v>
      </c>
      <c r="CR116">
        <f>(((((ET116*17))*BB116-((EU116*17))*BS116)+AE116*BS116)*AV116)</f>
        <v>0</v>
      </c>
      <c r="CS116">
        <f t="shared" si="101"/>
        <v>0</v>
      </c>
      <c r="CT116">
        <f t="shared" si="102"/>
        <v>2414.34</v>
      </c>
      <c r="CU116">
        <f t="shared" si="103"/>
        <v>0</v>
      </c>
      <c r="CV116">
        <f t="shared" si="104"/>
        <v>3.91</v>
      </c>
      <c r="CW116">
        <f t="shared" si="105"/>
        <v>0</v>
      </c>
      <c r="CX116">
        <f t="shared" si="106"/>
        <v>0</v>
      </c>
      <c r="CY116">
        <f t="shared" si="107"/>
        <v>169.00100000000003</v>
      </c>
      <c r="CZ116">
        <f t="shared" si="108"/>
        <v>24.143000000000001</v>
      </c>
      <c r="DC116" t="s">
        <v>3</v>
      </c>
      <c r="DD116" t="s">
        <v>108</v>
      </c>
      <c r="DE116" t="s">
        <v>108</v>
      </c>
      <c r="DF116" t="s">
        <v>108</v>
      </c>
      <c r="DG116" t="s">
        <v>108</v>
      </c>
      <c r="DH116" t="s">
        <v>3</v>
      </c>
      <c r="DI116" t="s">
        <v>108</v>
      </c>
      <c r="DJ116" t="s">
        <v>108</v>
      </c>
      <c r="DK116" t="s">
        <v>3</v>
      </c>
      <c r="DL116" t="s">
        <v>3</v>
      </c>
      <c r="DM116" t="s">
        <v>3</v>
      </c>
      <c r="DN116">
        <v>0</v>
      </c>
      <c r="DO116">
        <v>0</v>
      </c>
      <c r="DP116">
        <v>1</v>
      </c>
      <c r="DQ116">
        <v>1</v>
      </c>
      <c r="DU116">
        <v>16987630</v>
      </c>
      <c r="DV116" t="s">
        <v>32</v>
      </c>
      <c r="DW116" t="s">
        <v>32</v>
      </c>
      <c r="DX116">
        <v>10</v>
      </c>
      <c r="DZ116" t="s">
        <v>3</v>
      </c>
      <c r="EA116" t="s">
        <v>3</v>
      </c>
      <c r="EB116" t="s">
        <v>3</v>
      </c>
      <c r="EC116" t="s">
        <v>3</v>
      </c>
      <c r="EE116">
        <v>1441815344</v>
      </c>
      <c r="EF116">
        <v>1</v>
      </c>
      <c r="EG116" t="s">
        <v>21</v>
      </c>
      <c r="EH116">
        <v>0</v>
      </c>
      <c r="EI116" t="s">
        <v>3</v>
      </c>
      <c r="EJ116">
        <v>4</v>
      </c>
      <c r="EK116">
        <v>0</v>
      </c>
      <c r="EL116" t="s">
        <v>22</v>
      </c>
      <c r="EM116" t="s">
        <v>23</v>
      </c>
      <c r="EO116" t="s">
        <v>3</v>
      </c>
      <c r="EQ116">
        <v>1024</v>
      </c>
      <c r="ER116">
        <v>142.02000000000001</v>
      </c>
      <c r="ES116">
        <v>0</v>
      </c>
      <c r="ET116">
        <v>0</v>
      </c>
      <c r="EU116">
        <v>0</v>
      </c>
      <c r="EV116">
        <v>142.02000000000001</v>
      </c>
      <c r="EW116">
        <v>0.23</v>
      </c>
      <c r="EX116">
        <v>0</v>
      </c>
      <c r="EY116">
        <v>0</v>
      </c>
      <c r="FQ116">
        <v>0</v>
      </c>
      <c r="FR116">
        <f t="shared" si="109"/>
        <v>0</v>
      </c>
      <c r="FS116">
        <v>0</v>
      </c>
      <c r="FX116">
        <v>70</v>
      </c>
      <c r="FY116">
        <v>10</v>
      </c>
      <c r="GA116" t="s">
        <v>3</v>
      </c>
      <c r="GD116">
        <v>0</v>
      </c>
      <c r="GF116">
        <v>1788200056</v>
      </c>
      <c r="GG116">
        <v>2</v>
      </c>
      <c r="GH116">
        <v>1</v>
      </c>
      <c r="GI116">
        <v>-2</v>
      </c>
      <c r="GJ116">
        <v>0</v>
      </c>
      <c r="GK116">
        <f>ROUND(R116*(R12)/100,2)</f>
        <v>0</v>
      </c>
      <c r="GL116">
        <f t="shared" si="110"/>
        <v>0</v>
      </c>
      <c r="GM116">
        <f t="shared" si="111"/>
        <v>434.57</v>
      </c>
      <c r="GN116">
        <f t="shared" si="112"/>
        <v>0</v>
      </c>
      <c r="GO116">
        <f t="shared" si="113"/>
        <v>0</v>
      </c>
      <c r="GP116">
        <f t="shared" si="114"/>
        <v>434.57</v>
      </c>
      <c r="GR116">
        <v>0</v>
      </c>
      <c r="GS116">
        <v>3</v>
      </c>
      <c r="GT116">
        <v>0</v>
      </c>
      <c r="GU116" t="s">
        <v>3</v>
      </c>
      <c r="GV116">
        <f t="shared" si="115"/>
        <v>0</v>
      </c>
      <c r="GW116">
        <v>1</v>
      </c>
      <c r="GX116">
        <f t="shared" si="116"/>
        <v>0</v>
      </c>
      <c r="HA116">
        <v>0</v>
      </c>
      <c r="HB116">
        <v>0</v>
      </c>
      <c r="HC116">
        <f t="shared" si="117"/>
        <v>0</v>
      </c>
      <c r="HE116" t="s">
        <v>3</v>
      </c>
      <c r="HF116" t="s">
        <v>3</v>
      </c>
      <c r="HM116" t="s">
        <v>3</v>
      </c>
      <c r="HN116" t="s">
        <v>3</v>
      </c>
      <c r="HO116" t="s">
        <v>3</v>
      </c>
      <c r="HP116" t="s">
        <v>3</v>
      </c>
      <c r="HQ116" t="s">
        <v>3</v>
      </c>
      <c r="IK116">
        <v>0</v>
      </c>
    </row>
    <row r="117" spans="1:245" x14ac:dyDescent="0.2">
      <c r="A117">
        <v>17</v>
      </c>
      <c r="B117">
        <v>1</v>
      </c>
      <c r="D117">
        <f>ROW(EtalonRes!A25)</f>
        <v>25</v>
      </c>
      <c r="E117" t="s">
        <v>117</v>
      </c>
      <c r="F117" t="s">
        <v>118</v>
      </c>
      <c r="G117" t="s">
        <v>119</v>
      </c>
      <c r="H117" t="s">
        <v>120</v>
      </c>
      <c r="I117">
        <f>ROUND((10)/100,9)</f>
        <v>0.1</v>
      </c>
      <c r="J117">
        <v>0</v>
      </c>
      <c r="K117">
        <f>ROUND((10)/100,9)</f>
        <v>0.1</v>
      </c>
      <c r="O117">
        <f t="shared" si="83"/>
        <v>5377.38</v>
      </c>
      <c r="P117">
        <f t="shared" si="84"/>
        <v>77.66</v>
      </c>
      <c r="Q117">
        <f t="shared" si="85"/>
        <v>6.18</v>
      </c>
      <c r="R117">
        <f t="shared" si="86"/>
        <v>7.0000000000000007E-2</v>
      </c>
      <c r="S117">
        <f t="shared" si="87"/>
        <v>5293.54</v>
      </c>
      <c r="T117">
        <f t="shared" si="88"/>
        <v>0</v>
      </c>
      <c r="U117">
        <f t="shared" si="89"/>
        <v>10.444000000000001</v>
      </c>
      <c r="V117">
        <f t="shared" si="90"/>
        <v>0</v>
      </c>
      <c r="W117">
        <f t="shared" si="91"/>
        <v>0</v>
      </c>
      <c r="X117">
        <f t="shared" si="92"/>
        <v>3705.48</v>
      </c>
      <c r="Y117">
        <f t="shared" si="93"/>
        <v>529.35</v>
      </c>
      <c r="AA117">
        <v>1473091778</v>
      </c>
      <c r="AB117">
        <f t="shared" si="94"/>
        <v>53773.79</v>
      </c>
      <c r="AC117">
        <f>ROUND((ES117),6)</f>
        <v>776.55</v>
      </c>
      <c r="AD117">
        <f>ROUND((((ET117)-(EU117))+AE117),6)</f>
        <v>61.83</v>
      </c>
      <c r="AE117">
        <f t="shared" ref="AE117:AF120" si="118">ROUND((EU117),6)</f>
        <v>0.7</v>
      </c>
      <c r="AF117">
        <f t="shared" si="118"/>
        <v>52935.41</v>
      </c>
      <c r="AG117">
        <f t="shared" si="96"/>
        <v>0</v>
      </c>
      <c r="AH117">
        <f t="shared" ref="AH117:AI120" si="119">(EW117)</f>
        <v>104.44</v>
      </c>
      <c r="AI117">
        <f t="shared" si="119"/>
        <v>0</v>
      </c>
      <c r="AJ117">
        <f t="shared" si="98"/>
        <v>0</v>
      </c>
      <c r="AK117">
        <v>53773.79</v>
      </c>
      <c r="AL117">
        <v>776.55</v>
      </c>
      <c r="AM117">
        <v>61.83</v>
      </c>
      <c r="AN117">
        <v>0.7</v>
      </c>
      <c r="AO117">
        <v>52935.41</v>
      </c>
      <c r="AP117">
        <v>0</v>
      </c>
      <c r="AQ117">
        <v>104.44</v>
      </c>
      <c r="AR117">
        <v>0</v>
      </c>
      <c r="AS117">
        <v>0</v>
      </c>
      <c r="AT117">
        <v>70</v>
      </c>
      <c r="AU117">
        <v>10</v>
      </c>
      <c r="AV117">
        <v>1</v>
      </c>
      <c r="AW117">
        <v>1</v>
      </c>
      <c r="AZ117">
        <v>1</v>
      </c>
      <c r="BA117">
        <v>1</v>
      </c>
      <c r="BB117">
        <v>1</v>
      </c>
      <c r="BC117">
        <v>1</v>
      </c>
      <c r="BD117" t="s">
        <v>3</v>
      </c>
      <c r="BE117" t="s">
        <v>3</v>
      </c>
      <c r="BF117" t="s">
        <v>3</v>
      </c>
      <c r="BG117" t="s">
        <v>3</v>
      </c>
      <c r="BH117">
        <v>0</v>
      </c>
      <c r="BI117">
        <v>4</v>
      </c>
      <c r="BJ117" t="s">
        <v>121</v>
      </c>
      <c r="BM117">
        <v>0</v>
      </c>
      <c r="BN117">
        <v>0</v>
      </c>
      <c r="BO117" t="s">
        <v>3</v>
      </c>
      <c r="BP117">
        <v>0</v>
      </c>
      <c r="BQ117">
        <v>1</v>
      </c>
      <c r="BR117">
        <v>0</v>
      </c>
      <c r="BS117">
        <v>1</v>
      </c>
      <c r="BT117">
        <v>1</v>
      </c>
      <c r="BU117">
        <v>1</v>
      </c>
      <c r="BV117">
        <v>1</v>
      </c>
      <c r="BW117">
        <v>1</v>
      </c>
      <c r="BX117">
        <v>1</v>
      </c>
      <c r="BY117" t="s">
        <v>3</v>
      </c>
      <c r="BZ117">
        <v>70</v>
      </c>
      <c r="CA117">
        <v>10</v>
      </c>
      <c r="CB117" t="s">
        <v>3</v>
      </c>
      <c r="CE117">
        <v>0</v>
      </c>
      <c r="CF117">
        <v>0</v>
      </c>
      <c r="CG117">
        <v>0</v>
      </c>
      <c r="CM117">
        <v>0</v>
      </c>
      <c r="CN117" t="s">
        <v>3</v>
      </c>
      <c r="CO117">
        <v>0</v>
      </c>
      <c r="CP117">
        <f t="shared" si="99"/>
        <v>5377.38</v>
      </c>
      <c r="CQ117">
        <f t="shared" si="100"/>
        <v>776.55</v>
      </c>
      <c r="CR117">
        <f>((((ET117)*BB117-(EU117)*BS117)+AE117*BS117)*AV117)</f>
        <v>61.83</v>
      </c>
      <c r="CS117">
        <f t="shared" si="101"/>
        <v>0.7</v>
      </c>
      <c r="CT117">
        <f t="shared" si="102"/>
        <v>52935.41</v>
      </c>
      <c r="CU117">
        <f t="shared" si="103"/>
        <v>0</v>
      </c>
      <c r="CV117">
        <f t="shared" si="104"/>
        <v>104.44</v>
      </c>
      <c r="CW117">
        <f t="shared" si="105"/>
        <v>0</v>
      </c>
      <c r="CX117">
        <f t="shared" si="106"/>
        <v>0</v>
      </c>
      <c r="CY117">
        <f t="shared" si="107"/>
        <v>3705.4780000000001</v>
      </c>
      <c r="CZ117">
        <f t="shared" si="108"/>
        <v>529.35400000000004</v>
      </c>
      <c r="DC117" t="s">
        <v>3</v>
      </c>
      <c r="DD117" t="s">
        <v>3</v>
      </c>
      <c r="DE117" t="s">
        <v>3</v>
      </c>
      <c r="DF117" t="s">
        <v>3</v>
      </c>
      <c r="DG117" t="s">
        <v>3</v>
      </c>
      <c r="DH117" t="s">
        <v>3</v>
      </c>
      <c r="DI117" t="s">
        <v>3</v>
      </c>
      <c r="DJ117" t="s">
        <v>3</v>
      </c>
      <c r="DK117" t="s">
        <v>3</v>
      </c>
      <c r="DL117" t="s">
        <v>3</v>
      </c>
      <c r="DM117" t="s">
        <v>3</v>
      </c>
      <c r="DN117">
        <v>0</v>
      </c>
      <c r="DO117">
        <v>0</v>
      </c>
      <c r="DP117">
        <v>1</v>
      </c>
      <c r="DQ117">
        <v>1</v>
      </c>
      <c r="DU117">
        <v>16987630</v>
      </c>
      <c r="DV117" t="s">
        <v>120</v>
      </c>
      <c r="DW117" t="s">
        <v>120</v>
      </c>
      <c r="DX117">
        <v>100</v>
      </c>
      <c r="DZ117" t="s">
        <v>3</v>
      </c>
      <c r="EA117" t="s">
        <v>3</v>
      </c>
      <c r="EB117" t="s">
        <v>3</v>
      </c>
      <c r="EC117" t="s">
        <v>3</v>
      </c>
      <c r="EE117">
        <v>1441815344</v>
      </c>
      <c r="EF117">
        <v>1</v>
      </c>
      <c r="EG117" t="s">
        <v>21</v>
      </c>
      <c r="EH117">
        <v>0</v>
      </c>
      <c r="EI117" t="s">
        <v>3</v>
      </c>
      <c r="EJ117">
        <v>4</v>
      </c>
      <c r="EK117">
        <v>0</v>
      </c>
      <c r="EL117" t="s">
        <v>22</v>
      </c>
      <c r="EM117" t="s">
        <v>23</v>
      </c>
      <c r="EO117" t="s">
        <v>3</v>
      </c>
      <c r="EQ117">
        <v>0</v>
      </c>
      <c r="ER117">
        <v>53773.79</v>
      </c>
      <c r="ES117">
        <v>776.55</v>
      </c>
      <c r="ET117">
        <v>61.83</v>
      </c>
      <c r="EU117">
        <v>0.7</v>
      </c>
      <c r="EV117">
        <v>52935.41</v>
      </c>
      <c r="EW117">
        <v>104.44</v>
      </c>
      <c r="EX117">
        <v>0</v>
      </c>
      <c r="EY117">
        <v>0</v>
      </c>
      <c r="FQ117">
        <v>0</v>
      </c>
      <c r="FR117">
        <f t="shared" si="109"/>
        <v>0</v>
      </c>
      <c r="FS117">
        <v>0</v>
      </c>
      <c r="FX117">
        <v>70</v>
      </c>
      <c r="FY117">
        <v>10</v>
      </c>
      <c r="GA117" t="s">
        <v>3</v>
      </c>
      <c r="GD117">
        <v>0</v>
      </c>
      <c r="GF117">
        <v>-36092940</v>
      </c>
      <c r="GG117">
        <v>2</v>
      </c>
      <c r="GH117">
        <v>1</v>
      </c>
      <c r="GI117">
        <v>-2</v>
      </c>
      <c r="GJ117">
        <v>0</v>
      </c>
      <c r="GK117">
        <f>ROUND(R117*(R12)/100,2)</f>
        <v>0.08</v>
      </c>
      <c r="GL117">
        <f t="shared" si="110"/>
        <v>0</v>
      </c>
      <c r="GM117">
        <f t="shared" si="111"/>
        <v>9612.2900000000009</v>
      </c>
      <c r="GN117">
        <f t="shared" si="112"/>
        <v>0</v>
      </c>
      <c r="GO117">
        <f t="shared" si="113"/>
        <v>0</v>
      </c>
      <c r="GP117">
        <f t="shared" si="114"/>
        <v>9612.2900000000009</v>
      </c>
      <c r="GR117">
        <v>0</v>
      </c>
      <c r="GS117">
        <v>3</v>
      </c>
      <c r="GT117">
        <v>0</v>
      </c>
      <c r="GU117" t="s">
        <v>3</v>
      </c>
      <c r="GV117">
        <f t="shared" si="115"/>
        <v>0</v>
      </c>
      <c r="GW117">
        <v>1</v>
      </c>
      <c r="GX117">
        <f t="shared" si="116"/>
        <v>0</v>
      </c>
      <c r="HA117">
        <v>0</v>
      </c>
      <c r="HB117">
        <v>0</v>
      </c>
      <c r="HC117">
        <f t="shared" si="117"/>
        <v>0</v>
      </c>
      <c r="HE117" t="s">
        <v>3</v>
      </c>
      <c r="HF117" t="s">
        <v>3</v>
      </c>
      <c r="HM117" t="s">
        <v>3</v>
      </c>
      <c r="HN117" t="s">
        <v>3</v>
      </c>
      <c r="HO117" t="s">
        <v>3</v>
      </c>
      <c r="HP117" t="s">
        <v>3</v>
      </c>
      <c r="HQ117" t="s">
        <v>3</v>
      </c>
      <c r="IK117">
        <v>0</v>
      </c>
    </row>
    <row r="118" spans="1:245" x14ac:dyDescent="0.2">
      <c r="A118">
        <v>17</v>
      </c>
      <c r="B118">
        <v>1</v>
      </c>
      <c r="D118">
        <f>ROW(EtalonRes!A30)</f>
        <v>30</v>
      </c>
      <c r="E118" t="s">
        <v>122</v>
      </c>
      <c r="F118" t="s">
        <v>123</v>
      </c>
      <c r="G118" t="s">
        <v>124</v>
      </c>
      <c r="H118" t="s">
        <v>120</v>
      </c>
      <c r="I118">
        <f>ROUND(11/100,9)</f>
        <v>0.11</v>
      </c>
      <c r="J118">
        <v>0</v>
      </c>
      <c r="K118">
        <f>ROUND(11/100,9)</f>
        <v>0.11</v>
      </c>
      <c r="O118">
        <f t="shared" si="83"/>
        <v>8562.85</v>
      </c>
      <c r="P118">
        <f t="shared" si="84"/>
        <v>85.42</v>
      </c>
      <c r="Q118">
        <f t="shared" si="85"/>
        <v>6.8</v>
      </c>
      <c r="R118">
        <f t="shared" si="86"/>
        <v>0.08</v>
      </c>
      <c r="S118">
        <f t="shared" si="87"/>
        <v>8470.6299999999992</v>
      </c>
      <c r="T118">
        <f t="shared" si="88"/>
        <v>0</v>
      </c>
      <c r="U118">
        <f t="shared" si="89"/>
        <v>16.712300000000003</v>
      </c>
      <c r="V118">
        <f t="shared" si="90"/>
        <v>0</v>
      </c>
      <c r="W118">
        <f t="shared" si="91"/>
        <v>0</v>
      </c>
      <c r="X118">
        <f t="shared" si="92"/>
        <v>5929.44</v>
      </c>
      <c r="Y118">
        <f t="shared" si="93"/>
        <v>847.06</v>
      </c>
      <c r="AA118">
        <v>1473091778</v>
      </c>
      <c r="AB118">
        <f t="shared" si="94"/>
        <v>77844.100000000006</v>
      </c>
      <c r="AC118">
        <f>ROUND((ES118),6)</f>
        <v>776.55</v>
      </c>
      <c r="AD118">
        <f>ROUND((((ET118)-(EU118))+AE118),6)</f>
        <v>61.83</v>
      </c>
      <c r="AE118">
        <f t="shared" si="118"/>
        <v>0.7</v>
      </c>
      <c r="AF118">
        <f t="shared" si="118"/>
        <v>77005.72</v>
      </c>
      <c r="AG118">
        <f t="shared" si="96"/>
        <v>0</v>
      </c>
      <c r="AH118">
        <f t="shared" si="119"/>
        <v>151.93</v>
      </c>
      <c r="AI118">
        <f t="shared" si="119"/>
        <v>0</v>
      </c>
      <c r="AJ118">
        <f t="shared" si="98"/>
        <v>0</v>
      </c>
      <c r="AK118">
        <v>77844.100000000006</v>
      </c>
      <c r="AL118">
        <v>776.55</v>
      </c>
      <c r="AM118">
        <v>61.83</v>
      </c>
      <c r="AN118">
        <v>0.7</v>
      </c>
      <c r="AO118">
        <v>77005.72</v>
      </c>
      <c r="AP118">
        <v>0</v>
      </c>
      <c r="AQ118">
        <v>151.93</v>
      </c>
      <c r="AR118">
        <v>0</v>
      </c>
      <c r="AS118">
        <v>0</v>
      </c>
      <c r="AT118">
        <v>70</v>
      </c>
      <c r="AU118">
        <v>10</v>
      </c>
      <c r="AV118">
        <v>1</v>
      </c>
      <c r="AW118">
        <v>1</v>
      </c>
      <c r="AZ118">
        <v>1</v>
      </c>
      <c r="BA118">
        <v>1</v>
      </c>
      <c r="BB118">
        <v>1</v>
      </c>
      <c r="BC118">
        <v>1</v>
      </c>
      <c r="BD118" t="s">
        <v>3</v>
      </c>
      <c r="BE118" t="s">
        <v>3</v>
      </c>
      <c r="BF118" t="s">
        <v>3</v>
      </c>
      <c r="BG118" t="s">
        <v>3</v>
      </c>
      <c r="BH118">
        <v>0</v>
      </c>
      <c r="BI118">
        <v>4</v>
      </c>
      <c r="BJ118" t="s">
        <v>125</v>
      </c>
      <c r="BM118">
        <v>0</v>
      </c>
      <c r="BN118">
        <v>0</v>
      </c>
      <c r="BO118" t="s">
        <v>3</v>
      </c>
      <c r="BP118">
        <v>0</v>
      </c>
      <c r="BQ118">
        <v>1</v>
      </c>
      <c r="BR118">
        <v>0</v>
      </c>
      <c r="BS118">
        <v>1</v>
      </c>
      <c r="BT118">
        <v>1</v>
      </c>
      <c r="BU118">
        <v>1</v>
      </c>
      <c r="BV118">
        <v>1</v>
      </c>
      <c r="BW118">
        <v>1</v>
      </c>
      <c r="BX118">
        <v>1</v>
      </c>
      <c r="BY118" t="s">
        <v>3</v>
      </c>
      <c r="BZ118">
        <v>70</v>
      </c>
      <c r="CA118">
        <v>10</v>
      </c>
      <c r="CB118" t="s">
        <v>3</v>
      </c>
      <c r="CE118">
        <v>0</v>
      </c>
      <c r="CF118">
        <v>0</v>
      </c>
      <c r="CG118">
        <v>0</v>
      </c>
      <c r="CM118">
        <v>0</v>
      </c>
      <c r="CN118" t="s">
        <v>3</v>
      </c>
      <c r="CO118">
        <v>0</v>
      </c>
      <c r="CP118">
        <f t="shared" si="99"/>
        <v>8562.8499999999985</v>
      </c>
      <c r="CQ118">
        <f t="shared" si="100"/>
        <v>776.55</v>
      </c>
      <c r="CR118">
        <f>((((ET118)*BB118-(EU118)*BS118)+AE118*BS118)*AV118)</f>
        <v>61.83</v>
      </c>
      <c r="CS118">
        <f t="shared" si="101"/>
        <v>0.7</v>
      </c>
      <c r="CT118">
        <f t="shared" si="102"/>
        <v>77005.72</v>
      </c>
      <c r="CU118">
        <f t="shared" si="103"/>
        <v>0</v>
      </c>
      <c r="CV118">
        <f t="shared" si="104"/>
        <v>151.93</v>
      </c>
      <c r="CW118">
        <f t="shared" si="105"/>
        <v>0</v>
      </c>
      <c r="CX118">
        <f t="shared" si="106"/>
        <v>0</v>
      </c>
      <c r="CY118">
        <f t="shared" si="107"/>
        <v>5929.4409999999998</v>
      </c>
      <c r="CZ118">
        <f t="shared" si="108"/>
        <v>847.06299999999987</v>
      </c>
      <c r="DC118" t="s">
        <v>3</v>
      </c>
      <c r="DD118" t="s">
        <v>3</v>
      </c>
      <c r="DE118" t="s">
        <v>3</v>
      </c>
      <c r="DF118" t="s">
        <v>3</v>
      </c>
      <c r="DG118" t="s">
        <v>3</v>
      </c>
      <c r="DH118" t="s">
        <v>3</v>
      </c>
      <c r="DI118" t="s">
        <v>3</v>
      </c>
      <c r="DJ118" t="s">
        <v>3</v>
      </c>
      <c r="DK118" t="s">
        <v>3</v>
      </c>
      <c r="DL118" t="s">
        <v>3</v>
      </c>
      <c r="DM118" t="s">
        <v>3</v>
      </c>
      <c r="DN118">
        <v>0</v>
      </c>
      <c r="DO118">
        <v>0</v>
      </c>
      <c r="DP118">
        <v>1</v>
      </c>
      <c r="DQ118">
        <v>1</v>
      </c>
      <c r="DU118">
        <v>16987630</v>
      </c>
      <c r="DV118" t="s">
        <v>120</v>
      </c>
      <c r="DW118" t="s">
        <v>120</v>
      </c>
      <c r="DX118">
        <v>100</v>
      </c>
      <c r="DZ118" t="s">
        <v>3</v>
      </c>
      <c r="EA118" t="s">
        <v>3</v>
      </c>
      <c r="EB118" t="s">
        <v>3</v>
      </c>
      <c r="EC118" t="s">
        <v>3</v>
      </c>
      <c r="EE118">
        <v>1441815344</v>
      </c>
      <c r="EF118">
        <v>1</v>
      </c>
      <c r="EG118" t="s">
        <v>21</v>
      </c>
      <c r="EH118">
        <v>0</v>
      </c>
      <c r="EI118" t="s">
        <v>3</v>
      </c>
      <c r="EJ118">
        <v>4</v>
      </c>
      <c r="EK118">
        <v>0</v>
      </c>
      <c r="EL118" t="s">
        <v>22</v>
      </c>
      <c r="EM118" t="s">
        <v>23</v>
      </c>
      <c r="EO118" t="s">
        <v>3</v>
      </c>
      <c r="EQ118">
        <v>0</v>
      </c>
      <c r="ER118">
        <v>77844.100000000006</v>
      </c>
      <c r="ES118">
        <v>776.55</v>
      </c>
      <c r="ET118">
        <v>61.83</v>
      </c>
      <c r="EU118">
        <v>0.7</v>
      </c>
      <c r="EV118">
        <v>77005.72</v>
      </c>
      <c r="EW118">
        <v>151.93</v>
      </c>
      <c r="EX118">
        <v>0</v>
      </c>
      <c r="EY118">
        <v>0</v>
      </c>
      <c r="FQ118">
        <v>0</v>
      </c>
      <c r="FR118">
        <f t="shared" si="109"/>
        <v>0</v>
      </c>
      <c r="FS118">
        <v>0</v>
      </c>
      <c r="FX118">
        <v>70</v>
      </c>
      <c r="FY118">
        <v>10</v>
      </c>
      <c r="GA118" t="s">
        <v>3</v>
      </c>
      <c r="GD118">
        <v>0</v>
      </c>
      <c r="GF118">
        <v>1944845796</v>
      </c>
      <c r="GG118">
        <v>2</v>
      </c>
      <c r="GH118">
        <v>1</v>
      </c>
      <c r="GI118">
        <v>-2</v>
      </c>
      <c r="GJ118">
        <v>0</v>
      </c>
      <c r="GK118">
        <f>ROUND(R118*(R12)/100,2)</f>
        <v>0.09</v>
      </c>
      <c r="GL118">
        <f t="shared" si="110"/>
        <v>0</v>
      </c>
      <c r="GM118">
        <f t="shared" si="111"/>
        <v>15339.44</v>
      </c>
      <c r="GN118">
        <f t="shared" si="112"/>
        <v>0</v>
      </c>
      <c r="GO118">
        <f t="shared" si="113"/>
        <v>0</v>
      </c>
      <c r="GP118">
        <f t="shared" si="114"/>
        <v>15339.44</v>
      </c>
      <c r="GR118">
        <v>0</v>
      </c>
      <c r="GS118">
        <v>3</v>
      </c>
      <c r="GT118">
        <v>0</v>
      </c>
      <c r="GU118" t="s">
        <v>3</v>
      </c>
      <c r="GV118">
        <f t="shared" si="115"/>
        <v>0</v>
      </c>
      <c r="GW118">
        <v>1</v>
      </c>
      <c r="GX118">
        <f t="shared" si="116"/>
        <v>0</v>
      </c>
      <c r="HA118">
        <v>0</v>
      </c>
      <c r="HB118">
        <v>0</v>
      </c>
      <c r="HC118">
        <f t="shared" si="117"/>
        <v>0</v>
      </c>
      <c r="HE118" t="s">
        <v>3</v>
      </c>
      <c r="HF118" t="s">
        <v>3</v>
      </c>
      <c r="HM118" t="s">
        <v>3</v>
      </c>
      <c r="HN118" t="s">
        <v>3</v>
      </c>
      <c r="HO118" t="s">
        <v>3</v>
      </c>
      <c r="HP118" t="s">
        <v>3</v>
      </c>
      <c r="HQ118" t="s">
        <v>3</v>
      </c>
      <c r="IK118">
        <v>0</v>
      </c>
    </row>
    <row r="119" spans="1:245" x14ac:dyDescent="0.2">
      <c r="A119">
        <v>17</v>
      </c>
      <c r="B119">
        <v>1</v>
      </c>
      <c r="D119">
        <f>ROW(EtalonRes!A32)</f>
        <v>32</v>
      </c>
      <c r="E119" t="s">
        <v>126</v>
      </c>
      <c r="F119" t="s">
        <v>127</v>
      </c>
      <c r="G119" t="s">
        <v>496</v>
      </c>
      <c r="H119" t="s">
        <v>18</v>
      </c>
      <c r="I119">
        <f>ROUND(1+8+1+2,9)</f>
        <v>12</v>
      </c>
      <c r="J119">
        <v>0</v>
      </c>
      <c r="K119">
        <f>ROUND(1+8+1+2,9)</f>
        <v>12</v>
      </c>
      <c r="O119">
        <f t="shared" si="83"/>
        <v>3434.16</v>
      </c>
      <c r="P119">
        <f t="shared" si="84"/>
        <v>0</v>
      </c>
      <c r="Q119">
        <f t="shared" si="85"/>
        <v>938.16</v>
      </c>
      <c r="R119">
        <f t="shared" si="86"/>
        <v>594.84</v>
      </c>
      <c r="S119">
        <f t="shared" si="87"/>
        <v>2496</v>
      </c>
      <c r="T119">
        <f t="shared" si="88"/>
        <v>0</v>
      </c>
      <c r="U119">
        <f t="shared" si="89"/>
        <v>4.4399999999999995</v>
      </c>
      <c r="V119">
        <f t="shared" si="90"/>
        <v>0</v>
      </c>
      <c r="W119">
        <f t="shared" si="91"/>
        <v>0</v>
      </c>
      <c r="X119">
        <f t="shared" si="92"/>
        <v>1747.2</v>
      </c>
      <c r="Y119">
        <f t="shared" si="93"/>
        <v>249.6</v>
      </c>
      <c r="AA119">
        <v>1473091778</v>
      </c>
      <c r="AB119">
        <f t="shared" si="94"/>
        <v>286.18</v>
      </c>
      <c r="AC119">
        <f>ROUND((ES119),6)</f>
        <v>0</v>
      </c>
      <c r="AD119">
        <f>ROUND((((ET119)-(EU119))+AE119),6)</f>
        <v>78.180000000000007</v>
      </c>
      <c r="AE119">
        <f t="shared" si="118"/>
        <v>49.57</v>
      </c>
      <c r="AF119">
        <f t="shared" si="118"/>
        <v>208</v>
      </c>
      <c r="AG119">
        <f t="shared" si="96"/>
        <v>0</v>
      </c>
      <c r="AH119">
        <f t="shared" si="119"/>
        <v>0.37</v>
      </c>
      <c r="AI119">
        <f t="shared" si="119"/>
        <v>0</v>
      </c>
      <c r="AJ119">
        <f t="shared" si="98"/>
        <v>0</v>
      </c>
      <c r="AK119">
        <v>286.18</v>
      </c>
      <c r="AL119">
        <v>0</v>
      </c>
      <c r="AM119">
        <v>78.180000000000007</v>
      </c>
      <c r="AN119">
        <v>49.57</v>
      </c>
      <c r="AO119">
        <v>208</v>
      </c>
      <c r="AP119">
        <v>0</v>
      </c>
      <c r="AQ119">
        <v>0.37</v>
      </c>
      <c r="AR119">
        <v>0</v>
      </c>
      <c r="AS119">
        <v>0</v>
      </c>
      <c r="AT119">
        <v>70</v>
      </c>
      <c r="AU119">
        <v>10</v>
      </c>
      <c r="AV119">
        <v>1</v>
      </c>
      <c r="AW119">
        <v>1</v>
      </c>
      <c r="AZ119">
        <v>1</v>
      </c>
      <c r="BA119">
        <v>1</v>
      </c>
      <c r="BB119">
        <v>1</v>
      </c>
      <c r="BC119">
        <v>1</v>
      </c>
      <c r="BD119" t="s">
        <v>3</v>
      </c>
      <c r="BE119" t="s">
        <v>3</v>
      </c>
      <c r="BF119" t="s">
        <v>3</v>
      </c>
      <c r="BG119" t="s">
        <v>3</v>
      </c>
      <c r="BH119">
        <v>0</v>
      </c>
      <c r="BI119">
        <v>4</v>
      </c>
      <c r="BJ119" t="s">
        <v>128</v>
      </c>
      <c r="BM119">
        <v>0</v>
      </c>
      <c r="BN119">
        <v>0</v>
      </c>
      <c r="BO119" t="s">
        <v>3</v>
      </c>
      <c r="BP119">
        <v>0</v>
      </c>
      <c r="BQ119">
        <v>1</v>
      </c>
      <c r="BR119">
        <v>0</v>
      </c>
      <c r="BS119">
        <v>1</v>
      </c>
      <c r="BT119">
        <v>1</v>
      </c>
      <c r="BU119">
        <v>1</v>
      </c>
      <c r="BV119">
        <v>1</v>
      </c>
      <c r="BW119">
        <v>1</v>
      </c>
      <c r="BX119">
        <v>1</v>
      </c>
      <c r="BY119" t="s">
        <v>3</v>
      </c>
      <c r="BZ119">
        <v>70</v>
      </c>
      <c r="CA119">
        <v>10</v>
      </c>
      <c r="CB119" t="s">
        <v>3</v>
      </c>
      <c r="CE119">
        <v>0</v>
      </c>
      <c r="CF119">
        <v>0</v>
      </c>
      <c r="CG119">
        <v>0</v>
      </c>
      <c r="CM119">
        <v>0</v>
      </c>
      <c r="CN119" t="s">
        <v>3</v>
      </c>
      <c r="CO119">
        <v>0</v>
      </c>
      <c r="CP119">
        <f t="shared" si="99"/>
        <v>3434.16</v>
      </c>
      <c r="CQ119">
        <f t="shared" si="100"/>
        <v>0</v>
      </c>
      <c r="CR119">
        <f>((((ET119)*BB119-(EU119)*BS119)+AE119*BS119)*AV119)</f>
        <v>78.180000000000007</v>
      </c>
      <c r="CS119">
        <f t="shared" si="101"/>
        <v>49.57</v>
      </c>
      <c r="CT119">
        <f t="shared" si="102"/>
        <v>208</v>
      </c>
      <c r="CU119">
        <f t="shared" si="103"/>
        <v>0</v>
      </c>
      <c r="CV119">
        <f t="shared" si="104"/>
        <v>0.37</v>
      </c>
      <c r="CW119">
        <f t="shared" si="105"/>
        <v>0</v>
      </c>
      <c r="CX119">
        <f t="shared" si="106"/>
        <v>0</v>
      </c>
      <c r="CY119">
        <f t="shared" si="107"/>
        <v>1747.2</v>
      </c>
      <c r="CZ119">
        <f t="shared" si="108"/>
        <v>249.6</v>
      </c>
      <c r="DC119" t="s">
        <v>3</v>
      </c>
      <c r="DD119" t="s">
        <v>3</v>
      </c>
      <c r="DE119" t="s">
        <v>3</v>
      </c>
      <c r="DF119" t="s">
        <v>3</v>
      </c>
      <c r="DG119" t="s">
        <v>3</v>
      </c>
      <c r="DH119" t="s">
        <v>3</v>
      </c>
      <c r="DI119" t="s">
        <v>3</v>
      </c>
      <c r="DJ119" t="s">
        <v>3</v>
      </c>
      <c r="DK119" t="s">
        <v>3</v>
      </c>
      <c r="DL119" t="s">
        <v>3</v>
      </c>
      <c r="DM119" t="s">
        <v>3</v>
      </c>
      <c r="DN119">
        <v>0</v>
      </c>
      <c r="DO119">
        <v>0</v>
      </c>
      <c r="DP119">
        <v>1</v>
      </c>
      <c r="DQ119">
        <v>1</v>
      </c>
      <c r="DU119">
        <v>16987630</v>
      </c>
      <c r="DV119" t="s">
        <v>18</v>
      </c>
      <c r="DW119" t="s">
        <v>18</v>
      </c>
      <c r="DX119">
        <v>1</v>
      </c>
      <c r="DZ119" t="s">
        <v>3</v>
      </c>
      <c r="EA119" t="s">
        <v>3</v>
      </c>
      <c r="EB119" t="s">
        <v>3</v>
      </c>
      <c r="EC119" t="s">
        <v>3</v>
      </c>
      <c r="EE119">
        <v>1441815344</v>
      </c>
      <c r="EF119">
        <v>1</v>
      </c>
      <c r="EG119" t="s">
        <v>21</v>
      </c>
      <c r="EH119">
        <v>0</v>
      </c>
      <c r="EI119" t="s">
        <v>3</v>
      </c>
      <c r="EJ119">
        <v>4</v>
      </c>
      <c r="EK119">
        <v>0</v>
      </c>
      <c r="EL119" t="s">
        <v>22</v>
      </c>
      <c r="EM119" t="s">
        <v>23</v>
      </c>
      <c r="EO119" t="s">
        <v>3</v>
      </c>
      <c r="EQ119">
        <v>0</v>
      </c>
      <c r="ER119">
        <v>286.18</v>
      </c>
      <c r="ES119">
        <v>0</v>
      </c>
      <c r="ET119">
        <v>78.180000000000007</v>
      </c>
      <c r="EU119">
        <v>49.57</v>
      </c>
      <c r="EV119">
        <v>208</v>
      </c>
      <c r="EW119">
        <v>0.37</v>
      </c>
      <c r="EX119">
        <v>0</v>
      </c>
      <c r="EY119">
        <v>0</v>
      </c>
      <c r="FQ119">
        <v>0</v>
      </c>
      <c r="FR119">
        <f t="shared" si="109"/>
        <v>0</v>
      </c>
      <c r="FS119">
        <v>0</v>
      </c>
      <c r="FX119">
        <v>70</v>
      </c>
      <c r="FY119">
        <v>10</v>
      </c>
      <c r="GA119" t="s">
        <v>3</v>
      </c>
      <c r="GD119">
        <v>0</v>
      </c>
      <c r="GF119">
        <v>376376777</v>
      </c>
      <c r="GG119">
        <v>2</v>
      </c>
      <c r="GH119">
        <v>1</v>
      </c>
      <c r="GI119">
        <v>-2</v>
      </c>
      <c r="GJ119">
        <v>0</v>
      </c>
      <c r="GK119">
        <f>ROUND(R119*(R12)/100,2)</f>
        <v>642.42999999999995</v>
      </c>
      <c r="GL119">
        <f t="shared" si="110"/>
        <v>0</v>
      </c>
      <c r="GM119">
        <f t="shared" si="111"/>
        <v>6073.39</v>
      </c>
      <c r="GN119">
        <f t="shared" si="112"/>
        <v>0</v>
      </c>
      <c r="GO119">
        <f t="shared" si="113"/>
        <v>0</v>
      </c>
      <c r="GP119">
        <f t="shared" si="114"/>
        <v>6073.39</v>
      </c>
      <c r="GR119">
        <v>0</v>
      </c>
      <c r="GS119">
        <v>3</v>
      </c>
      <c r="GT119">
        <v>0</v>
      </c>
      <c r="GU119" t="s">
        <v>3</v>
      </c>
      <c r="GV119">
        <f t="shared" si="115"/>
        <v>0</v>
      </c>
      <c r="GW119">
        <v>1</v>
      </c>
      <c r="GX119">
        <f t="shared" si="116"/>
        <v>0</v>
      </c>
      <c r="HA119">
        <v>0</v>
      </c>
      <c r="HB119">
        <v>0</v>
      </c>
      <c r="HC119">
        <f t="shared" si="117"/>
        <v>0</v>
      </c>
      <c r="HE119" t="s">
        <v>3</v>
      </c>
      <c r="HF119" t="s">
        <v>3</v>
      </c>
      <c r="HM119" t="s">
        <v>3</v>
      </c>
      <c r="HN119" t="s">
        <v>3</v>
      </c>
      <c r="HO119" t="s">
        <v>3</v>
      </c>
      <c r="HP119" t="s">
        <v>3</v>
      </c>
      <c r="HQ119" t="s">
        <v>3</v>
      </c>
      <c r="IK119">
        <v>0</v>
      </c>
    </row>
    <row r="120" spans="1:245" x14ac:dyDescent="0.2">
      <c r="A120">
        <v>17</v>
      </c>
      <c r="B120">
        <v>1</v>
      </c>
      <c r="D120">
        <f>ROW(EtalonRes!A33)</f>
        <v>33</v>
      </c>
      <c r="E120" t="s">
        <v>129</v>
      </c>
      <c r="F120" t="s">
        <v>130</v>
      </c>
      <c r="G120" t="s">
        <v>131</v>
      </c>
      <c r="H120" t="s">
        <v>132</v>
      </c>
      <c r="I120">
        <f>ROUND(11/100,9)</f>
        <v>0.11</v>
      </c>
      <c r="J120">
        <v>0</v>
      </c>
      <c r="K120">
        <f>ROUND(11/100,9)</f>
        <v>0.11</v>
      </c>
      <c r="O120">
        <f t="shared" si="83"/>
        <v>1748.57</v>
      </c>
      <c r="P120">
        <f t="shared" si="84"/>
        <v>0</v>
      </c>
      <c r="Q120">
        <f t="shared" si="85"/>
        <v>0</v>
      </c>
      <c r="R120">
        <f t="shared" si="86"/>
        <v>0</v>
      </c>
      <c r="S120">
        <f t="shared" si="87"/>
        <v>1748.57</v>
      </c>
      <c r="T120">
        <f t="shared" si="88"/>
        <v>0</v>
      </c>
      <c r="U120">
        <f t="shared" si="89"/>
        <v>2.9369999999999998</v>
      </c>
      <c r="V120">
        <f t="shared" si="90"/>
        <v>0</v>
      </c>
      <c r="W120">
        <f t="shared" si="91"/>
        <v>0</v>
      </c>
      <c r="X120">
        <f t="shared" si="92"/>
        <v>1224</v>
      </c>
      <c r="Y120">
        <f t="shared" si="93"/>
        <v>174.86</v>
      </c>
      <c r="AA120">
        <v>1473091778</v>
      </c>
      <c r="AB120">
        <f t="shared" si="94"/>
        <v>15896.11</v>
      </c>
      <c r="AC120">
        <f>ROUND((ES120),6)</f>
        <v>0</v>
      </c>
      <c r="AD120">
        <f>ROUND((((ET120)-(EU120))+AE120),6)</f>
        <v>0</v>
      </c>
      <c r="AE120">
        <f t="shared" si="118"/>
        <v>0</v>
      </c>
      <c r="AF120">
        <f t="shared" si="118"/>
        <v>15896.11</v>
      </c>
      <c r="AG120">
        <f t="shared" si="96"/>
        <v>0</v>
      </c>
      <c r="AH120">
        <f t="shared" si="119"/>
        <v>26.7</v>
      </c>
      <c r="AI120">
        <f t="shared" si="119"/>
        <v>0</v>
      </c>
      <c r="AJ120">
        <f t="shared" si="98"/>
        <v>0</v>
      </c>
      <c r="AK120">
        <v>15896.11</v>
      </c>
      <c r="AL120">
        <v>0</v>
      </c>
      <c r="AM120">
        <v>0</v>
      </c>
      <c r="AN120">
        <v>0</v>
      </c>
      <c r="AO120">
        <v>15896.11</v>
      </c>
      <c r="AP120">
        <v>0</v>
      </c>
      <c r="AQ120">
        <v>26.7</v>
      </c>
      <c r="AR120">
        <v>0</v>
      </c>
      <c r="AS120">
        <v>0</v>
      </c>
      <c r="AT120">
        <v>70</v>
      </c>
      <c r="AU120">
        <v>10</v>
      </c>
      <c r="AV120">
        <v>1</v>
      </c>
      <c r="AW120">
        <v>1</v>
      </c>
      <c r="AZ120">
        <v>1</v>
      </c>
      <c r="BA120">
        <v>1</v>
      </c>
      <c r="BB120">
        <v>1</v>
      </c>
      <c r="BC120">
        <v>1</v>
      </c>
      <c r="BD120" t="s">
        <v>3</v>
      </c>
      <c r="BE120" t="s">
        <v>3</v>
      </c>
      <c r="BF120" t="s">
        <v>3</v>
      </c>
      <c r="BG120" t="s">
        <v>3</v>
      </c>
      <c r="BH120">
        <v>0</v>
      </c>
      <c r="BI120">
        <v>4</v>
      </c>
      <c r="BJ120" t="s">
        <v>133</v>
      </c>
      <c r="BM120">
        <v>0</v>
      </c>
      <c r="BN120">
        <v>0</v>
      </c>
      <c r="BO120" t="s">
        <v>3</v>
      </c>
      <c r="BP120">
        <v>0</v>
      </c>
      <c r="BQ120">
        <v>1</v>
      </c>
      <c r="BR120">
        <v>0</v>
      </c>
      <c r="BS120">
        <v>1</v>
      </c>
      <c r="BT120">
        <v>1</v>
      </c>
      <c r="BU120">
        <v>1</v>
      </c>
      <c r="BV120">
        <v>1</v>
      </c>
      <c r="BW120">
        <v>1</v>
      </c>
      <c r="BX120">
        <v>1</v>
      </c>
      <c r="BY120" t="s">
        <v>3</v>
      </c>
      <c r="BZ120">
        <v>70</v>
      </c>
      <c r="CA120">
        <v>10</v>
      </c>
      <c r="CB120" t="s">
        <v>3</v>
      </c>
      <c r="CE120">
        <v>0</v>
      </c>
      <c r="CF120">
        <v>0</v>
      </c>
      <c r="CG120">
        <v>0</v>
      </c>
      <c r="CM120">
        <v>0</v>
      </c>
      <c r="CN120" t="s">
        <v>3</v>
      </c>
      <c r="CO120">
        <v>0</v>
      </c>
      <c r="CP120">
        <f t="shared" si="99"/>
        <v>1748.57</v>
      </c>
      <c r="CQ120">
        <f t="shared" si="100"/>
        <v>0</v>
      </c>
      <c r="CR120">
        <f>((((ET120)*BB120-(EU120)*BS120)+AE120*BS120)*AV120)</f>
        <v>0</v>
      </c>
      <c r="CS120">
        <f t="shared" si="101"/>
        <v>0</v>
      </c>
      <c r="CT120">
        <f t="shared" si="102"/>
        <v>15896.11</v>
      </c>
      <c r="CU120">
        <f t="shared" si="103"/>
        <v>0</v>
      </c>
      <c r="CV120">
        <f t="shared" si="104"/>
        <v>26.7</v>
      </c>
      <c r="CW120">
        <f t="shared" si="105"/>
        <v>0</v>
      </c>
      <c r="CX120">
        <f t="shared" si="106"/>
        <v>0</v>
      </c>
      <c r="CY120">
        <f t="shared" si="107"/>
        <v>1223.999</v>
      </c>
      <c r="CZ120">
        <f t="shared" si="108"/>
        <v>174.857</v>
      </c>
      <c r="DC120" t="s">
        <v>3</v>
      </c>
      <c r="DD120" t="s">
        <v>3</v>
      </c>
      <c r="DE120" t="s">
        <v>3</v>
      </c>
      <c r="DF120" t="s">
        <v>3</v>
      </c>
      <c r="DG120" t="s">
        <v>3</v>
      </c>
      <c r="DH120" t="s">
        <v>3</v>
      </c>
      <c r="DI120" t="s">
        <v>3</v>
      </c>
      <c r="DJ120" t="s">
        <v>3</v>
      </c>
      <c r="DK120" t="s">
        <v>3</v>
      </c>
      <c r="DL120" t="s">
        <v>3</v>
      </c>
      <c r="DM120" t="s">
        <v>3</v>
      </c>
      <c r="DN120">
        <v>0</v>
      </c>
      <c r="DO120">
        <v>0</v>
      </c>
      <c r="DP120">
        <v>1</v>
      </c>
      <c r="DQ120">
        <v>1</v>
      </c>
      <c r="DU120">
        <v>1013</v>
      </c>
      <c r="DV120" t="s">
        <v>132</v>
      </c>
      <c r="DW120" t="s">
        <v>132</v>
      </c>
      <c r="DX120">
        <v>1</v>
      </c>
      <c r="DZ120" t="s">
        <v>3</v>
      </c>
      <c r="EA120" t="s">
        <v>3</v>
      </c>
      <c r="EB120" t="s">
        <v>3</v>
      </c>
      <c r="EC120" t="s">
        <v>3</v>
      </c>
      <c r="EE120">
        <v>1441815344</v>
      </c>
      <c r="EF120">
        <v>1</v>
      </c>
      <c r="EG120" t="s">
        <v>21</v>
      </c>
      <c r="EH120">
        <v>0</v>
      </c>
      <c r="EI120" t="s">
        <v>3</v>
      </c>
      <c r="EJ120">
        <v>4</v>
      </c>
      <c r="EK120">
        <v>0</v>
      </c>
      <c r="EL120" t="s">
        <v>22</v>
      </c>
      <c r="EM120" t="s">
        <v>23</v>
      </c>
      <c r="EO120" t="s">
        <v>3</v>
      </c>
      <c r="EQ120">
        <v>0</v>
      </c>
      <c r="ER120">
        <v>15896.11</v>
      </c>
      <c r="ES120">
        <v>0</v>
      </c>
      <c r="ET120">
        <v>0</v>
      </c>
      <c r="EU120">
        <v>0</v>
      </c>
      <c r="EV120">
        <v>15896.11</v>
      </c>
      <c r="EW120">
        <v>26.7</v>
      </c>
      <c r="EX120">
        <v>0</v>
      </c>
      <c r="EY120">
        <v>0</v>
      </c>
      <c r="FQ120">
        <v>0</v>
      </c>
      <c r="FR120">
        <f t="shared" si="109"/>
        <v>0</v>
      </c>
      <c r="FS120">
        <v>0</v>
      </c>
      <c r="FX120">
        <v>70</v>
      </c>
      <c r="FY120">
        <v>10</v>
      </c>
      <c r="GA120" t="s">
        <v>3</v>
      </c>
      <c r="GD120">
        <v>0</v>
      </c>
      <c r="GF120">
        <v>-1089660975</v>
      </c>
      <c r="GG120">
        <v>2</v>
      </c>
      <c r="GH120">
        <v>1</v>
      </c>
      <c r="GI120">
        <v>-2</v>
      </c>
      <c r="GJ120">
        <v>0</v>
      </c>
      <c r="GK120">
        <f>ROUND(R120*(R12)/100,2)</f>
        <v>0</v>
      </c>
      <c r="GL120">
        <f t="shared" si="110"/>
        <v>0</v>
      </c>
      <c r="GM120">
        <f t="shared" si="111"/>
        <v>3147.43</v>
      </c>
      <c r="GN120">
        <f t="shared" si="112"/>
        <v>0</v>
      </c>
      <c r="GO120">
        <f t="shared" si="113"/>
        <v>0</v>
      </c>
      <c r="GP120">
        <f t="shared" si="114"/>
        <v>3147.43</v>
      </c>
      <c r="GR120">
        <v>0</v>
      </c>
      <c r="GS120">
        <v>3</v>
      </c>
      <c r="GT120">
        <v>0</v>
      </c>
      <c r="GU120" t="s">
        <v>3</v>
      </c>
      <c r="GV120">
        <f t="shared" si="115"/>
        <v>0</v>
      </c>
      <c r="GW120">
        <v>1</v>
      </c>
      <c r="GX120">
        <f t="shared" si="116"/>
        <v>0</v>
      </c>
      <c r="HA120">
        <v>0</v>
      </c>
      <c r="HB120">
        <v>0</v>
      </c>
      <c r="HC120">
        <f t="shared" si="117"/>
        <v>0</v>
      </c>
      <c r="HE120" t="s">
        <v>3</v>
      </c>
      <c r="HF120" t="s">
        <v>3</v>
      </c>
      <c r="HM120" t="s">
        <v>3</v>
      </c>
      <c r="HN120" t="s">
        <v>3</v>
      </c>
      <c r="HO120" t="s">
        <v>3</v>
      </c>
      <c r="HP120" t="s">
        <v>3</v>
      </c>
      <c r="HQ120" t="s">
        <v>3</v>
      </c>
      <c r="IK120">
        <v>0</v>
      </c>
    </row>
    <row r="121" spans="1:245" x14ac:dyDescent="0.2">
      <c r="A121">
        <v>17</v>
      </c>
      <c r="B121">
        <v>1</v>
      </c>
      <c r="D121">
        <f>ROW(EtalonRes!A35)</f>
        <v>35</v>
      </c>
      <c r="E121" t="s">
        <v>134</v>
      </c>
      <c r="F121" t="s">
        <v>135</v>
      </c>
      <c r="G121" t="s">
        <v>136</v>
      </c>
      <c r="H121" t="s">
        <v>120</v>
      </c>
      <c r="I121">
        <f>ROUND((10+1+1)/100,9)</f>
        <v>0.12</v>
      </c>
      <c r="J121">
        <v>0</v>
      </c>
      <c r="K121">
        <f>ROUND((10+1+1)/100,9)</f>
        <v>0.12</v>
      </c>
      <c r="O121">
        <f t="shared" si="83"/>
        <v>6933.84</v>
      </c>
      <c r="P121">
        <f t="shared" si="84"/>
        <v>116.91</v>
      </c>
      <c r="Q121">
        <f t="shared" si="85"/>
        <v>0</v>
      </c>
      <c r="R121">
        <f t="shared" si="86"/>
        <v>0</v>
      </c>
      <c r="S121">
        <f t="shared" si="87"/>
        <v>6816.93</v>
      </c>
      <c r="T121">
        <f t="shared" si="88"/>
        <v>0</v>
      </c>
      <c r="U121">
        <f t="shared" si="89"/>
        <v>13.449599999999998</v>
      </c>
      <c r="V121">
        <f t="shared" si="90"/>
        <v>0</v>
      </c>
      <c r="W121">
        <f t="shared" si="91"/>
        <v>0</v>
      </c>
      <c r="X121">
        <f t="shared" si="92"/>
        <v>4771.8500000000004</v>
      </c>
      <c r="Y121">
        <f t="shared" si="93"/>
        <v>681.69</v>
      </c>
      <c r="AA121">
        <v>1473091778</v>
      </c>
      <c r="AB121">
        <f t="shared" si="94"/>
        <v>57782.04</v>
      </c>
      <c r="AC121">
        <f>ROUND(((ES121*4)),6)</f>
        <v>974.28</v>
      </c>
      <c r="AD121">
        <f>ROUND(((((ET121*4))-((EU121*4)))+AE121),6)</f>
        <v>0</v>
      </c>
      <c r="AE121">
        <f>ROUND(((EU121*4)),6)</f>
        <v>0</v>
      </c>
      <c r="AF121">
        <f>ROUND(((EV121*4)),6)</f>
        <v>56807.76</v>
      </c>
      <c r="AG121">
        <f t="shared" si="96"/>
        <v>0</v>
      </c>
      <c r="AH121">
        <f>((EW121*4))</f>
        <v>112.08</v>
      </c>
      <c r="AI121">
        <f>((EX121*4))</f>
        <v>0</v>
      </c>
      <c r="AJ121">
        <f t="shared" si="98"/>
        <v>0</v>
      </c>
      <c r="AK121">
        <v>14445.51</v>
      </c>
      <c r="AL121">
        <v>243.57</v>
      </c>
      <c r="AM121">
        <v>0</v>
      </c>
      <c r="AN121">
        <v>0</v>
      </c>
      <c r="AO121">
        <v>14201.94</v>
      </c>
      <c r="AP121">
        <v>0</v>
      </c>
      <c r="AQ121">
        <v>28.02</v>
      </c>
      <c r="AR121">
        <v>0</v>
      </c>
      <c r="AS121">
        <v>0</v>
      </c>
      <c r="AT121">
        <v>70</v>
      </c>
      <c r="AU121">
        <v>10</v>
      </c>
      <c r="AV121">
        <v>1</v>
      </c>
      <c r="AW121">
        <v>1</v>
      </c>
      <c r="AZ121">
        <v>1</v>
      </c>
      <c r="BA121">
        <v>1</v>
      </c>
      <c r="BB121">
        <v>1</v>
      </c>
      <c r="BC121">
        <v>1</v>
      </c>
      <c r="BD121" t="s">
        <v>3</v>
      </c>
      <c r="BE121" t="s">
        <v>3</v>
      </c>
      <c r="BF121" t="s">
        <v>3</v>
      </c>
      <c r="BG121" t="s">
        <v>3</v>
      </c>
      <c r="BH121">
        <v>0</v>
      </c>
      <c r="BI121">
        <v>4</v>
      </c>
      <c r="BJ121" t="s">
        <v>137</v>
      </c>
      <c r="BM121">
        <v>0</v>
      </c>
      <c r="BN121">
        <v>0</v>
      </c>
      <c r="BO121" t="s">
        <v>3</v>
      </c>
      <c r="BP121">
        <v>0</v>
      </c>
      <c r="BQ121">
        <v>1</v>
      </c>
      <c r="BR121">
        <v>0</v>
      </c>
      <c r="BS121">
        <v>1</v>
      </c>
      <c r="BT121">
        <v>1</v>
      </c>
      <c r="BU121">
        <v>1</v>
      </c>
      <c r="BV121">
        <v>1</v>
      </c>
      <c r="BW121">
        <v>1</v>
      </c>
      <c r="BX121">
        <v>1</v>
      </c>
      <c r="BY121" t="s">
        <v>3</v>
      </c>
      <c r="BZ121">
        <v>70</v>
      </c>
      <c r="CA121">
        <v>10</v>
      </c>
      <c r="CB121" t="s">
        <v>3</v>
      </c>
      <c r="CE121">
        <v>0</v>
      </c>
      <c r="CF121">
        <v>0</v>
      </c>
      <c r="CG121">
        <v>0</v>
      </c>
      <c r="CM121">
        <v>0</v>
      </c>
      <c r="CN121" t="s">
        <v>3</v>
      </c>
      <c r="CO121">
        <v>0</v>
      </c>
      <c r="CP121">
        <f t="shared" si="99"/>
        <v>6933.84</v>
      </c>
      <c r="CQ121">
        <f t="shared" si="100"/>
        <v>974.28</v>
      </c>
      <c r="CR121">
        <f>(((((ET121*4))*BB121-((EU121*4))*BS121)+AE121*BS121)*AV121)</f>
        <v>0</v>
      </c>
      <c r="CS121">
        <f t="shared" si="101"/>
        <v>0</v>
      </c>
      <c r="CT121">
        <f t="shared" si="102"/>
        <v>56807.76</v>
      </c>
      <c r="CU121">
        <f t="shared" si="103"/>
        <v>0</v>
      </c>
      <c r="CV121">
        <f t="shared" si="104"/>
        <v>112.08</v>
      </c>
      <c r="CW121">
        <f t="shared" si="105"/>
        <v>0</v>
      </c>
      <c r="CX121">
        <f t="shared" si="106"/>
        <v>0</v>
      </c>
      <c r="CY121">
        <f t="shared" si="107"/>
        <v>4771.8510000000006</v>
      </c>
      <c r="CZ121">
        <f t="shared" si="108"/>
        <v>681.69299999999998</v>
      </c>
      <c r="DC121" t="s">
        <v>3</v>
      </c>
      <c r="DD121" t="s">
        <v>28</v>
      </c>
      <c r="DE121" t="s">
        <v>28</v>
      </c>
      <c r="DF121" t="s">
        <v>28</v>
      </c>
      <c r="DG121" t="s">
        <v>28</v>
      </c>
      <c r="DH121" t="s">
        <v>3</v>
      </c>
      <c r="DI121" t="s">
        <v>28</v>
      </c>
      <c r="DJ121" t="s">
        <v>28</v>
      </c>
      <c r="DK121" t="s">
        <v>3</v>
      </c>
      <c r="DL121" t="s">
        <v>3</v>
      </c>
      <c r="DM121" t="s">
        <v>3</v>
      </c>
      <c r="DN121">
        <v>0</v>
      </c>
      <c r="DO121">
        <v>0</v>
      </c>
      <c r="DP121">
        <v>1</v>
      </c>
      <c r="DQ121">
        <v>1</v>
      </c>
      <c r="DU121">
        <v>16987630</v>
      </c>
      <c r="DV121" t="s">
        <v>120</v>
      </c>
      <c r="DW121" t="s">
        <v>120</v>
      </c>
      <c r="DX121">
        <v>100</v>
      </c>
      <c r="DZ121" t="s">
        <v>3</v>
      </c>
      <c r="EA121" t="s">
        <v>3</v>
      </c>
      <c r="EB121" t="s">
        <v>3</v>
      </c>
      <c r="EC121" t="s">
        <v>3</v>
      </c>
      <c r="EE121">
        <v>1441815344</v>
      </c>
      <c r="EF121">
        <v>1</v>
      </c>
      <c r="EG121" t="s">
        <v>21</v>
      </c>
      <c r="EH121">
        <v>0</v>
      </c>
      <c r="EI121" t="s">
        <v>3</v>
      </c>
      <c r="EJ121">
        <v>4</v>
      </c>
      <c r="EK121">
        <v>0</v>
      </c>
      <c r="EL121" t="s">
        <v>22</v>
      </c>
      <c r="EM121" t="s">
        <v>23</v>
      </c>
      <c r="EO121" t="s">
        <v>3</v>
      </c>
      <c r="EQ121">
        <v>0</v>
      </c>
      <c r="ER121">
        <v>14445.51</v>
      </c>
      <c r="ES121">
        <v>243.57</v>
      </c>
      <c r="ET121">
        <v>0</v>
      </c>
      <c r="EU121">
        <v>0</v>
      </c>
      <c r="EV121">
        <v>14201.94</v>
      </c>
      <c r="EW121">
        <v>28.02</v>
      </c>
      <c r="EX121">
        <v>0</v>
      </c>
      <c r="EY121">
        <v>0</v>
      </c>
      <c r="FQ121">
        <v>0</v>
      </c>
      <c r="FR121">
        <f t="shared" si="109"/>
        <v>0</v>
      </c>
      <c r="FS121">
        <v>0</v>
      </c>
      <c r="FX121">
        <v>70</v>
      </c>
      <c r="FY121">
        <v>10</v>
      </c>
      <c r="GA121" t="s">
        <v>3</v>
      </c>
      <c r="GD121">
        <v>0</v>
      </c>
      <c r="GF121">
        <v>1586733399</v>
      </c>
      <c r="GG121">
        <v>2</v>
      </c>
      <c r="GH121">
        <v>1</v>
      </c>
      <c r="GI121">
        <v>-2</v>
      </c>
      <c r="GJ121">
        <v>0</v>
      </c>
      <c r="GK121">
        <f>ROUND(R121*(R12)/100,2)</f>
        <v>0</v>
      </c>
      <c r="GL121">
        <f t="shared" si="110"/>
        <v>0</v>
      </c>
      <c r="GM121">
        <f t="shared" si="111"/>
        <v>12387.38</v>
      </c>
      <c r="GN121">
        <f t="shared" si="112"/>
        <v>0</v>
      </c>
      <c r="GO121">
        <f t="shared" si="113"/>
        <v>0</v>
      </c>
      <c r="GP121">
        <f t="shared" si="114"/>
        <v>12387.38</v>
      </c>
      <c r="GR121">
        <v>0</v>
      </c>
      <c r="GS121">
        <v>3</v>
      </c>
      <c r="GT121">
        <v>0</v>
      </c>
      <c r="GU121" t="s">
        <v>3</v>
      </c>
      <c r="GV121">
        <f t="shared" si="115"/>
        <v>0</v>
      </c>
      <c r="GW121">
        <v>1</v>
      </c>
      <c r="GX121">
        <f t="shared" si="116"/>
        <v>0</v>
      </c>
      <c r="HA121">
        <v>0</v>
      </c>
      <c r="HB121">
        <v>0</v>
      </c>
      <c r="HC121">
        <f t="shared" si="117"/>
        <v>0</v>
      </c>
      <c r="HE121" t="s">
        <v>3</v>
      </c>
      <c r="HF121" t="s">
        <v>3</v>
      </c>
      <c r="HM121" t="s">
        <v>3</v>
      </c>
      <c r="HN121" t="s">
        <v>3</v>
      </c>
      <c r="HO121" t="s">
        <v>3</v>
      </c>
      <c r="HP121" t="s">
        <v>3</v>
      </c>
      <c r="HQ121" t="s">
        <v>3</v>
      </c>
      <c r="IK121">
        <v>0</v>
      </c>
    </row>
    <row r="122" spans="1:245" x14ac:dyDescent="0.2">
      <c r="A122">
        <v>17</v>
      </c>
      <c r="B122">
        <v>1</v>
      </c>
      <c r="C122">
        <f>ROW(SmtRes!A7)</f>
        <v>7</v>
      </c>
      <c r="D122">
        <f>ROW(EtalonRes!A37)</f>
        <v>37</v>
      </c>
      <c r="E122" t="s">
        <v>3</v>
      </c>
      <c r="F122" t="s">
        <v>135</v>
      </c>
      <c r="G122" t="s">
        <v>138</v>
      </c>
      <c r="H122" t="s">
        <v>120</v>
      </c>
      <c r="I122">
        <f>ROUND((10+1+1)/100,9)</f>
        <v>0.12</v>
      </c>
      <c r="J122">
        <v>0</v>
      </c>
      <c r="K122">
        <f>ROUND((10+1+1)/100,9)</f>
        <v>0.12</v>
      </c>
      <c r="O122">
        <f t="shared" si="83"/>
        <v>1733.46</v>
      </c>
      <c r="P122">
        <f t="shared" si="84"/>
        <v>29.23</v>
      </c>
      <c r="Q122">
        <f t="shared" si="85"/>
        <v>0</v>
      </c>
      <c r="R122">
        <f t="shared" si="86"/>
        <v>0</v>
      </c>
      <c r="S122">
        <f t="shared" si="87"/>
        <v>1704.23</v>
      </c>
      <c r="T122">
        <f t="shared" si="88"/>
        <v>0</v>
      </c>
      <c r="U122">
        <f t="shared" si="89"/>
        <v>3.3623999999999996</v>
      </c>
      <c r="V122">
        <f t="shared" si="90"/>
        <v>0</v>
      </c>
      <c r="W122">
        <f t="shared" si="91"/>
        <v>0</v>
      </c>
      <c r="X122">
        <f t="shared" si="92"/>
        <v>1192.96</v>
      </c>
      <c r="Y122">
        <f t="shared" si="93"/>
        <v>170.42</v>
      </c>
      <c r="AA122">
        <v>-1</v>
      </c>
      <c r="AB122">
        <f t="shared" si="94"/>
        <v>14445.51</v>
      </c>
      <c r="AC122">
        <f>ROUND((ES122),6)</f>
        <v>243.57</v>
      </c>
      <c r="AD122">
        <f>ROUND((((ET122)-(EU122))+AE122),6)</f>
        <v>0</v>
      </c>
      <c r="AE122">
        <f>ROUND((EU122),6)</f>
        <v>0</v>
      </c>
      <c r="AF122">
        <f>ROUND((EV122),6)</f>
        <v>14201.94</v>
      </c>
      <c r="AG122">
        <f t="shared" si="96"/>
        <v>0</v>
      </c>
      <c r="AH122">
        <f>(EW122)</f>
        <v>28.02</v>
      </c>
      <c r="AI122">
        <f>(EX122)</f>
        <v>0</v>
      </c>
      <c r="AJ122">
        <f t="shared" si="98"/>
        <v>0</v>
      </c>
      <c r="AK122">
        <v>14445.51</v>
      </c>
      <c r="AL122">
        <v>243.57</v>
      </c>
      <c r="AM122">
        <v>0</v>
      </c>
      <c r="AN122">
        <v>0</v>
      </c>
      <c r="AO122">
        <v>14201.94</v>
      </c>
      <c r="AP122">
        <v>0</v>
      </c>
      <c r="AQ122">
        <v>28.02</v>
      </c>
      <c r="AR122">
        <v>0</v>
      </c>
      <c r="AS122">
        <v>0</v>
      </c>
      <c r="AT122">
        <v>70</v>
      </c>
      <c r="AU122">
        <v>10</v>
      </c>
      <c r="AV122">
        <v>1</v>
      </c>
      <c r="AW122">
        <v>1</v>
      </c>
      <c r="AZ122">
        <v>1</v>
      </c>
      <c r="BA122">
        <v>1</v>
      </c>
      <c r="BB122">
        <v>1</v>
      </c>
      <c r="BC122">
        <v>1</v>
      </c>
      <c r="BD122" t="s">
        <v>3</v>
      </c>
      <c r="BE122" t="s">
        <v>3</v>
      </c>
      <c r="BF122" t="s">
        <v>3</v>
      </c>
      <c r="BG122" t="s">
        <v>3</v>
      </c>
      <c r="BH122">
        <v>0</v>
      </c>
      <c r="BI122">
        <v>4</v>
      </c>
      <c r="BJ122" t="s">
        <v>137</v>
      </c>
      <c r="BM122">
        <v>0</v>
      </c>
      <c r="BN122">
        <v>0</v>
      </c>
      <c r="BO122" t="s">
        <v>3</v>
      </c>
      <c r="BP122">
        <v>0</v>
      </c>
      <c r="BQ122">
        <v>1</v>
      </c>
      <c r="BR122">
        <v>0</v>
      </c>
      <c r="BS122">
        <v>1</v>
      </c>
      <c r="BT122">
        <v>1</v>
      </c>
      <c r="BU122">
        <v>1</v>
      </c>
      <c r="BV122">
        <v>1</v>
      </c>
      <c r="BW122">
        <v>1</v>
      </c>
      <c r="BX122">
        <v>1</v>
      </c>
      <c r="BY122" t="s">
        <v>3</v>
      </c>
      <c r="BZ122">
        <v>70</v>
      </c>
      <c r="CA122">
        <v>10</v>
      </c>
      <c r="CB122" t="s">
        <v>3</v>
      </c>
      <c r="CE122">
        <v>0</v>
      </c>
      <c r="CF122">
        <v>0</v>
      </c>
      <c r="CG122">
        <v>0</v>
      </c>
      <c r="CM122">
        <v>0</v>
      </c>
      <c r="CN122" t="s">
        <v>3</v>
      </c>
      <c r="CO122">
        <v>0</v>
      </c>
      <c r="CP122">
        <f t="shared" si="99"/>
        <v>1733.46</v>
      </c>
      <c r="CQ122">
        <f t="shared" si="100"/>
        <v>243.57</v>
      </c>
      <c r="CR122">
        <f>((((ET122)*BB122-(EU122)*BS122)+AE122*BS122)*AV122)</f>
        <v>0</v>
      </c>
      <c r="CS122">
        <f t="shared" si="101"/>
        <v>0</v>
      </c>
      <c r="CT122">
        <f t="shared" si="102"/>
        <v>14201.94</v>
      </c>
      <c r="CU122">
        <f t="shared" si="103"/>
        <v>0</v>
      </c>
      <c r="CV122">
        <f t="shared" si="104"/>
        <v>28.02</v>
      </c>
      <c r="CW122">
        <f t="shared" si="105"/>
        <v>0</v>
      </c>
      <c r="CX122">
        <f t="shared" si="106"/>
        <v>0</v>
      </c>
      <c r="CY122">
        <f t="shared" si="107"/>
        <v>1192.961</v>
      </c>
      <c r="CZ122">
        <f t="shared" si="108"/>
        <v>170.423</v>
      </c>
      <c r="DC122" t="s">
        <v>3</v>
      </c>
      <c r="DD122" t="s">
        <v>3</v>
      </c>
      <c r="DE122" t="s">
        <v>3</v>
      </c>
      <c r="DF122" t="s">
        <v>3</v>
      </c>
      <c r="DG122" t="s">
        <v>3</v>
      </c>
      <c r="DH122" t="s">
        <v>3</v>
      </c>
      <c r="DI122" t="s">
        <v>3</v>
      </c>
      <c r="DJ122" t="s">
        <v>3</v>
      </c>
      <c r="DK122" t="s">
        <v>3</v>
      </c>
      <c r="DL122" t="s">
        <v>3</v>
      </c>
      <c r="DM122" t="s">
        <v>3</v>
      </c>
      <c r="DN122">
        <v>0</v>
      </c>
      <c r="DO122">
        <v>0</v>
      </c>
      <c r="DP122">
        <v>1</v>
      </c>
      <c r="DQ122">
        <v>1</v>
      </c>
      <c r="DU122">
        <v>16987630</v>
      </c>
      <c r="DV122" t="s">
        <v>120</v>
      </c>
      <c r="DW122" t="s">
        <v>120</v>
      </c>
      <c r="DX122">
        <v>100</v>
      </c>
      <c r="DZ122" t="s">
        <v>3</v>
      </c>
      <c r="EA122" t="s">
        <v>3</v>
      </c>
      <c r="EB122" t="s">
        <v>3</v>
      </c>
      <c r="EC122" t="s">
        <v>3</v>
      </c>
      <c r="EE122">
        <v>1441815344</v>
      </c>
      <c r="EF122">
        <v>1</v>
      </c>
      <c r="EG122" t="s">
        <v>21</v>
      </c>
      <c r="EH122">
        <v>0</v>
      </c>
      <c r="EI122" t="s">
        <v>3</v>
      </c>
      <c r="EJ122">
        <v>4</v>
      </c>
      <c r="EK122">
        <v>0</v>
      </c>
      <c r="EL122" t="s">
        <v>22</v>
      </c>
      <c r="EM122" t="s">
        <v>23</v>
      </c>
      <c r="EO122" t="s">
        <v>3</v>
      </c>
      <c r="EQ122">
        <v>1024</v>
      </c>
      <c r="ER122">
        <v>14445.51</v>
      </c>
      <c r="ES122">
        <v>243.57</v>
      </c>
      <c r="ET122">
        <v>0</v>
      </c>
      <c r="EU122">
        <v>0</v>
      </c>
      <c r="EV122">
        <v>14201.94</v>
      </c>
      <c r="EW122">
        <v>28.02</v>
      </c>
      <c r="EX122">
        <v>0</v>
      </c>
      <c r="EY122">
        <v>0</v>
      </c>
      <c r="FQ122">
        <v>0</v>
      </c>
      <c r="FR122">
        <f t="shared" si="109"/>
        <v>0</v>
      </c>
      <c r="FS122">
        <v>0</v>
      </c>
      <c r="FX122">
        <v>70</v>
      </c>
      <c r="FY122">
        <v>10</v>
      </c>
      <c r="GA122" t="s">
        <v>3</v>
      </c>
      <c r="GD122">
        <v>0</v>
      </c>
      <c r="GF122">
        <v>-1658885276</v>
      </c>
      <c r="GG122">
        <v>2</v>
      </c>
      <c r="GH122">
        <v>1</v>
      </c>
      <c r="GI122">
        <v>-2</v>
      </c>
      <c r="GJ122">
        <v>0</v>
      </c>
      <c r="GK122">
        <f>ROUND(R122*(R12)/100,2)</f>
        <v>0</v>
      </c>
      <c r="GL122">
        <f t="shared" si="110"/>
        <v>0</v>
      </c>
      <c r="GM122">
        <f t="shared" si="111"/>
        <v>3096.84</v>
      </c>
      <c r="GN122">
        <f t="shared" si="112"/>
        <v>0</v>
      </c>
      <c r="GO122">
        <f t="shared" si="113"/>
        <v>0</v>
      </c>
      <c r="GP122">
        <f t="shared" si="114"/>
        <v>3096.84</v>
      </c>
      <c r="GR122">
        <v>0</v>
      </c>
      <c r="GS122">
        <v>3</v>
      </c>
      <c r="GT122">
        <v>0</v>
      </c>
      <c r="GU122" t="s">
        <v>3</v>
      </c>
      <c r="GV122">
        <f t="shared" si="115"/>
        <v>0</v>
      </c>
      <c r="GW122">
        <v>1</v>
      </c>
      <c r="GX122">
        <f t="shared" si="116"/>
        <v>0</v>
      </c>
      <c r="HA122">
        <v>0</v>
      </c>
      <c r="HB122">
        <v>0</v>
      </c>
      <c r="HC122">
        <f t="shared" si="117"/>
        <v>0</v>
      </c>
      <c r="HE122" t="s">
        <v>3</v>
      </c>
      <c r="HF122" t="s">
        <v>3</v>
      </c>
      <c r="HM122" t="s">
        <v>3</v>
      </c>
      <c r="HN122" t="s">
        <v>3</v>
      </c>
      <c r="HO122" t="s">
        <v>3</v>
      </c>
      <c r="HP122" t="s">
        <v>3</v>
      </c>
      <c r="HQ122" t="s">
        <v>3</v>
      </c>
      <c r="IK122">
        <v>0</v>
      </c>
    </row>
    <row r="124" spans="1:245" x14ac:dyDescent="0.2">
      <c r="A124" s="2">
        <v>51</v>
      </c>
      <c r="B124" s="2">
        <f>B108</f>
        <v>1</v>
      </c>
      <c r="C124" s="2">
        <f>A108</f>
        <v>5</v>
      </c>
      <c r="D124" s="2">
        <f>ROW(A108)</f>
        <v>108</v>
      </c>
      <c r="E124" s="2"/>
      <c r="F124" s="2" t="str">
        <f>IF(F108&lt;&gt;"",F108,"")</f>
        <v>Новый подраздел</v>
      </c>
      <c r="G124" s="2" t="str">
        <f>IF(G108&lt;&gt;"",G108,"")</f>
        <v>1.2 Сантехприборы и оборудование</v>
      </c>
      <c r="H124" s="2">
        <v>0</v>
      </c>
      <c r="I124" s="2"/>
      <c r="J124" s="2"/>
      <c r="K124" s="2"/>
      <c r="L124" s="2"/>
      <c r="M124" s="2"/>
      <c r="N124" s="2"/>
      <c r="O124" s="2">
        <f t="shared" ref="O124:T124" si="120">ROUND(AB124,2)</f>
        <v>26056.799999999999</v>
      </c>
      <c r="P124" s="2">
        <f t="shared" si="120"/>
        <v>279.99</v>
      </c>
      <c r="Q124" s="2">
        <f t="shared" si="120"/>
        <v>951.14</v>
      </c>
      <c r="R124" s="2">
        <f t="shared" si="120"/>
        <v>594.99</v>
      </c>
      <c r="S124" s="2">
        <f t="shared" si="120"/>
        <v>24825.67</v>
      </c>
      <c r="T124" s="2">
        <f t="shared" si="120"/>
        <v>0</v>
      </c>
      <c r="U124" s="2">
        <f>AH124</f>
        <v>47.982899999999994</v>
      </c>
      <c r="V124" s="2">
        <f>AI124</f>
        <v>0</v>
      </c>
      <c r="W124" s="2">
        <f>ROUND(AJ124,2)</f>
        <v>0</v>
      </c>
      <c r="X124" s="2">
        <f>ROUND(AK124,2)</f>
        <v>17377.97</v>
      </c>
      <c r="Y124" s="2">
        <f>ROUND(AL124,2)</f>
        <v>2482.56</v>
      </c>
      <c r="Z124" s="2"/>
      <c r="AA124" s="2"/>
      <c r="AB124" s="2">
        <f>ROUND(SUMIF(AA112:AA122,"=1473091778",O112:O122),2)</f>
        <v>26056.799999999999</v>
      </c>
      <c r="AC124" s="2">
        <f>ROUND(SUMIF(AA112:AA122,"=1473091778",P112:P122),2)</f>
        <v>279.99</v>
      </c>
      <c r="AD124" s="2">
        <f>ROUND(SUMIF(AA112:AA122,"=1473091778",Q112:Q122),2)</f>
        <v>951.14</v>
      </c>
      <c r="AE124" s="2">
        <f>ROUND(SUMIF(AA112:AA122,"=1473091778",R112:R122),2)</f>
        <v>594.99</v>
      </c>
      <c r="AF124" s="2">
        <f>ROUND(SUMIF(AA112:AA122,"=1473091778",S112:S122),2)</f>
        <v>24825.67</v>
      </c>
      <c r="AG124" s="2">
        <f>ROUND(SUMIF(AA112:AA122,"=1473091778",T112:T122),2)</f>
        <v>0</v>
      </c>
      <c r="AH124" s="2">
        <f>SUMIF(AA112:AA122,"=1473091778",U112:U122)</f>
        <v>47.982899999999994</v>
      </c>
      <c r="AI124" s="2">
        <f>SUMIF(AA112:AA122,"=1473091778",V112:V122)</f>
        <v>0</v>
      </c>
      <c r="AJ124" s="2">
        <f>ROUND(SUMIF(AA112:AA122,"=1473091778",W112:W122),2)</f>
        <v>0</v>
      </c>
      <c r="AK124" s="2">
        <f>ROUND(SUMIF(AA112:AA122,"=1473091778",X112:X122),2)</f>
        <v>17377.97</v>
      </c>
      <c r="AL124" s="2">
        <f>ROUND(SUMIF(AA112:AA122,"=1473091778",Y112:Y122),2)</f>
        <v>2482.56</v>
      </c>
      <c r="AM124" s="2"/>
      <c r="AN124" s="2"/>
      <c r="AO124" s="2">
        <f t="shared" ref="AO124:BD124" si="121">ROUND(BX124,2)</f>
        <v>0</v>
      </c>
      <c r="AP124" s="2">
        <f t="shared" si="121"/>
        <v>0</v>
      </c>
      <c r="AQ124" s="2">
        <f t="shared" si="121"/>
        <v>0</v>
      </c>
      <c r="AR124" s="2">
        <f t="shared" si="121"/>
        <v>46559.93</v>
      </c>
      <c r="AS124" s="2">
        <f t="shared" si="121"/>
        <v>0</v>
      </c>
      <c r="AT124" s="2">
        <f t="shared" si="121"/>
        <v>0</v>
      </c>
      <c r="AU124" s="2">
        <f t="shared" si="121"/>
        <v>46559.93</v>
      </c>
      <c r="AV124" s="2">
        <f t="shared" si="121"/>
        <v>279.99</v>
      </c>
      <c r="AW124" s="2">
        <f t="shared" si="121"/>
        <v>279.99</v>
      </c>
      <c r="AX124" s="2">
        <f t="shared" si="121"/>
        <v>0</v>
      </c>
      <c r="AY124" s="2">
        <f t="shared" si="121"/>
        <v>279.99</v>
      </c>
      <c r="AZ124" s="2">
        <f t="shared" si="121"/>
        <v>0</v>
      </c>
      <c r="BA124" s="2">
        <f t="shared" si="121"/>
        <v>0</v>
      </c>
      <c r="BB124" s="2">
        <f t="shared" si="121"/>
        <v>0</v>
      </c>
      <c r="BC124" s="2">
        <f t="shared" si="121"/>
        <v>0</v>
      </c>
      <c r="BD124" s="2">
        <f t="shared" si="121"/>
        <v>0</v>
      </c>
      <c r="BE124" s="2"/>
      <c r="BF124" s="2"/>
      <c r="BG124" s="2"/>
      <c r="BH124" s="2"/>
      <c r="BI124" s="2"/>
      <c r="BJ124" s="2"/>
      <c r="BK124" s="2"/>
      <c r="BL124" s="2"/>
      <c r="BM124" s="2"/>
      <c r="BN124" s="2"/>
      <c r="BO124" s="2"/>
      <c r="BP124" s="2"/>
      <c r="BQ124" s="2"/>
      <c r="BR124" s="2"/>
      <c r="BS124" s="2"/>
      <c r="BT124" s="2"/>
      <c r="BU124" s="2"/>
      <c r="BV124" s="2"/>
      <c r="BW124" s="2"/>
      <c r="BX124" s="2">
        <f>ROUND(SUMIF(AA112:AA122,"=1473091778",FQ112:FQ122),2)</f>
        <v>0</v>
      </c>
      <c r="BY124" s="2">
        <f>ROUND(SUMIF(AA112:AA122,"=1473091778",FR112:FR122),2)</f>
        <v>0</v>
      </c>
      <c r="BZ124" s="2">
        <f>ROUND(SUMIF(AA112:AA122,"=1473091778",GL112:GL122),2)</f>
        <v>0</v>
      </c>
      <c r="CA124" s="2">
        <f>ROUND(SUMIF(AA112:AA122,"=1473091778",GM112:GM122),2)</f>
        <v>46559.93</v>
      </c>
      <c r="CB124" s="2">
        <f>ROUND(SUMIF(AA112:AA122,"=1473091778",GN112:GN122),2)</f>
        <v>0</v>
      </c>
      <c r="CC124" s="2">
        <f>ROUND(SUMIF(AA112:AA122,"=1473091778",GO112:GO122),2)</f>
        <v>0</v>
      </c>
      <c r="CD124" s="2">
        <f>ROUND(SUMIF(AA112:AA122,"=1473091778",GP112:GP122),2)</f>
        <v>46559.93</v>
      </c>
      <c r="CE124" s="2">
        <f>AC124-BX124</f>
        <v>279.99</v>
      </c>
      <c r="CF124" s="2">
        <f>AC124-BY124</f>
        <v>279.99</v>
      </c>
      <c r="CG124" s="2">
        <f>BX124-BZ124</f>
        <v>0</v>
      </c>
      <c r="CH124" s="2">
        <f>AC124-BX124-BY124+BZ124</f>
        <v>279.99</v>
      </c>
      <c r="CI124" s="2">
        <f>BY124-BZ124</f>
        <v>0</v>
      </c>
      <c r="CJ124" s="2">
        <f>ROUND(SUMIF(AA112:AA122,"=1473091778",GX112:GX122),2)</f>
        <v>0</v>
      </c>
      <c r="CK124" s="2">
        <f>ROUND(SUMIF(AA112:AA122,"=1473091778",GY112:GY122),2)</f>
        <v>0</v>
      </c>
      <c r="CL124" s="2">
        <f>ROUND(SUMIF(AA112:AA122,"=1473091778",GZ112:GZ122),2)</f>
        <v>0</v>
      </c>
      <c r="CM124" s="2">
        <f>ROUND(SUMIF(AA112:AA122,"=1473091778",HD112:HD122),2)</f>
        <v>0</v>
      </c>
      <c r="CN124" s="2"/>
      <c r="CO124" s="2"/>
      <c r="CP124" s="2"/>
      <c r="CQ124" s="2"/>
      <c r="CR124" s="2"/>
      <c r="CS124" s="2"/>
      <c r="CT124" s="2"/>
      <c r="CU124" s="2"/>
      <c r="CV124" s="2"/>
      <c r="CW124" s="2"/>
      <c r="CX124" s="2"/>
      <c r="CY124" s="2"/>
      <c r="CZ124" s="2"/>
      <c r="DA124" s="2"/>
      <c r="DB124" s="2"/>
      <c r="DC124" s="2"/>
      <c r="DD124" s="2"/>
      <c r="DE124" s="2"/>
      <c r="DF124" s="2"/>
      <c r="DG124" s="3"/>
      <c r="DH124" s="3"/>
      <c r="DI124" s="3"/>
      <c r="DJ124" s="3"/>
      <c r="DK124" s="3"/>
      <c r="DL124" s="3"/>
      <c r="DM124" s="3"/>
      <c r="DN124" s="3"/>
      <c r="DO124" s="3"/>
      <c r="DP124" s="3"/>
      <c r="DQ124" s="3"/>
      <c r="DR124" s="3"/>
      <c r="DS124" s="3"/>
      <c r="DT124" s="3"/>
      <c r="DU124" s="3"/>
      <c r="DV124" s="3"/>
      <c r="DW124" s="3"/>
      <c r="DX124" s="3"/>
      <c r="DY124" s="3"/>
      <c r="DZ124" s="3"/>
      <c r="EA124" s="3"/>
      <c r="EB124" s="3"/>
      <c r="EC124" s="3"/>
      <c r="ED124" s="3"/>
      <c r="EE124" s="3"/>
      <c r="EF124" s="3"/>
      <c r="EG124" s="3"/>
      <c r="EH124" s="3"/>
      <c r="EI124" s="3"/>
      <c r="EJ124" s="3"/>
      <c r="EK124" s="3"/>
      <c r="EL124" s="3"/>
      <c r="EM124" s="3"/>
      <c r="EN124" s="3"/>
      <c r="EO124" s="3"/>
      <c r="EP124" s="3"/>
      <c r="EQ124" s="3"/>
      <c r="ER124" s="3"/>
      <c r="ES124" s="3"/>
      <c r="ET124" s="3"/>
      <c r="EU124" s="3"/>
      <c r="EV124" s="3"/>
      <c r="EW124" s="3"/>
      <c r="EX124" s="3"/>
      <c r="EY124" s="3"/>
      <c r="EZ124" s="3"/>
      <c r="FA124" s="3"/>
      <c r="FB124" s="3"/>
      <c r="FC124" s="3"/>
      <c r="FD124" s="3"/>
      <c r="FE124" s="3"/>
      <c r="FF124" s="3"/>
      <c r="FG124" s="3"/>
      <c r="FH124" s="3"/>
      <c r="FI124" s="3"/>
      <c r="FJ124" s="3"/>
      <c r="FK124" s="3"/>
      <c r="FL124" s="3"/>
      <c r="FM124" s="3"/>
      <c r="FN124" s="3"/>
      <c r="FO124" s="3"/>
      <c r="FP124" s="3"/>
      <c r="FQ124" s="3"/>
      <c r="FR124" s="3"/>
      <c r="FS124" s="3"/>
      <c r="FT124" s="3"/>
      <c r="FU124" s="3"/>
      <c r="FV124" s="3"/>
      <c r="FW124" s="3"/>
      <c r="FX124" s="3"/>
      <c r="FY124" s="3"/>
      <c r="FZ124" s="3"/>
      <c r="GA124" s="3"/>
      <c r="GB124" s="3"/>
      <c r="GC124" s="3"/>
      <c r="GD124" s="3"/>
      <c r="GE124" s="3"/>
      <c r="GF124" s="3"/>
      <c r="GG124" s="3"/>
      <c r="GH124" s="3"/>
      <c r="GI124" s="3"/>
      <c r="GJ124" s="3"/>
      <c r="GK124" s="3"/>
      <c r="GL124" s="3"/>
      <c r="GM124" s="3"/>
      <c r="GN124" s="3"/>
      <c r="GO124" s="3"/>
      <c r="GP124" s="3"/>
      <c r="GQ124" s="3"/>
      <c r="GR124" s="3"/>
      <c r="GS124" s="3"/>
      <c r="GT124" s="3"/>
      <c r="GU124" s="3"/>
      <c r="GV124" s="3"/>
      <c r="GW124" s="3"/>
      <c r="GX124" s="3">
        <v>0</v>
      </c>
    </row>
    <row r="126" spans="1:245" x14ac:dyDescent="0.2">
      <c r="A126" s="4">
        <v>50</v>
      </c>
      <c r="B126" s="4">
        <v>0</v>
      </c>
      <c r="C126" s="4">
        <v>0</v>
      </c>
      <c r="D126" s="4">
        <v>1</v>
      </c>
      <c r="E126" s="4">
        <v>201</v>
      </c>
      <c r="F126" s="4">
        <f>ROUND(Source!O124,O126)</f>
        <v>26056.799999999999</v>
      </c>
      <c r="G126" s="4" t="s">
        <v>43</v>
      </c>
      <c r="H126" s="4" t="s">
        <v>44</v>
      </c>
      <c r="I126" s="4"/>
      <c r="J126" s="4"/>
      <c r="K126" s="4">
        <v>201</v>
      </c>
      <c r="L126" s="4">
        <v>1</v>
      </c>
      <c r="M126" s="4">
        <v>3</v>
      </c>
      <c r="N126" s="4" t="s">
        <v>3</v>
      </c>
      <c r="O126" s="4">
        <v>2</v>
      </c>
      <c r="P126" s="4"/>
      <c r="Q126" s="4"/>
      <c r="R126" s="4"/>
      <c r="S126" s="4"/>
      <c r="T126" s="4"/>
      <c r="U126" s="4"/>
      <c r="V126" s="4"/>
      <c r="W126" s="4">
        <v>26056.799999999999</v>
      </c>
      <c r="X126" s="4">
        <v>1</v>
      </c>
      <c r="Y126" s="4">
        <v>26056.799999999999</v>
      </c>
      <c r="Z126" s="4"/>
      <c r="AA126" s="4"/>
      <c r="AB126" s="4"/>
    </row>
    <row r="127" spans="1:245" x14ac:dyDescent="0.2">
      <c r="A127" s="4">
        <v>50</v>
      </c>
      <c r="B127" s="4">
        <v>0</v>
      </c>
      <c r="C127" s="4">
        <v>0</v>
      </c>
      <c r="D127" s="4">
        <v>1</v>
      </c>
      <c r="E127" s="4">
        <v>202</v>
      </c>
      <c r="F127" s="4">
        <f>ROUND(Source!P124,O127)</f>
        <v>279.99</v>
      </c>
      <c r="G127" s="4" t="s">
        <v>45</v>
      </c>
      <c r="H127" s="4" t="s">
        <v>46</v>
      </c>
      <c r="I127" s="4"/>
      <c r="J127" s="4"/>
      <c r="K127" s="4">
        <v>202</v>
      </c>
      <c r="L127" s="4">
        <v>2</v>
      </c>
      <c r="M127" s="4">
        <v>3</v>
      </c>
      <c r="N127" s="4" t="s">
        <v>3</v>
      </c>
      <c r="O127" s="4">
        <v>2</v>
      </c>
      <c r="P127" s="4"/>
      <c r="Q127" s="4"/>
      <c r="R127" s="4"/>
      <c r="S127" s="4"/>
      <c r="T127" s="4"/>
      <c r="U127" s="4"/>
      <c r="V127" s="4"/>
      <c r="W127" s="4">
        <v>279.99</v>
      </c>
      <c r="X127" s="4">
        <v>1</v>
      </c>
      <c r="Y127" s="4">
        <v>279.99</v>
      </c>
      <c r="Z127" s="4"/>
      <c r="AA127" s="4"/>
      <c r="AB127" s="4"/>
    </row>
    <row r="128" spans="1:245" x14ac:dyDescent="0.2">
      <c r="A128" s="4">
        <v>50</v>
      </c>
      <c r="B128" s="4">
        <v>0</v>
      </c>
      <c r="C128" s="4">
        <v>0</v>
      </c>
      <c r="D128" s="4">
        <v>1</v>
      </c>
      <c r="E128" s="4">
        <v>222</v>
      </c>
      <c r="F128" s="4">
        <f>ROUND(Source!AO124,O128)</f>
        <v>0</v>
      </c>
      <c r="G128" s="4" t="s">
        <v>47</v>
      </c>
      <c r="H128" s="4" t="s">
        <v>48</v>
      </c>
      <c r="I128" s="4"/>
      <c r="J128" s="4"/>
      <c r="K128" s="4">
        <v>222</v>
      </c>
      <c r="L128" s="4">
        <v>3</v>
      </c>
      <c r="M128" s="4">
        <v>3</v>
      </c>
      <c r="N128" s="4" t="s">
        <v>3</v>
      </c>
      <c r="O128" s="4">
        <v>2</v>
      </c>
      <c r="P128" s="4"/>
      <c r="Q128" s="4"/>
      <c r="R128" s="4"/>
      <c r="S128" s="4"/>
      <c r="T128" s="4"/>
      <c r="U128" s="4"/>
      <c r="V128" s="4"/>
      <c r="W128" s="4">
        <v>0</v>
      </c>
      <c r="X128" s="4">
        <v>1</v>
      </c>
      <c r="Y128" s="4">
        <v>0</v>
      </c>
      <c r="Z128" s="4"/>
      <c r="AA128" s="4"/>
      <c r="AB128" s="4"/>
    </row>
    <row r="129" spans="1:28" x14ac:dyDescent="0.2">
      <c r="A129" s="4">
        <v>50</v>
      </c>
      <c r="B129" s="4">
        <v>0</v>
      </c>
      <c r="C129" s="4">
        <v>0</v>
      </c>
      <c r="D129" s="4">
        <v>1</v>
      </c>
      <c r="E129" s="4">
        <v>225</v>
      </c>
      <c r="F129" s="4">
        <f>ROUND(Source!AV124,O129)</f>
        <v>279.99</v>
      </c>
      <c r="G129" s="4" t="s">
        <v>49</v>
      </c>
      <c r="H129" s="4" t="s">
        <v>50</v>
      </c>
      <c r="I129" s="4"/>
      <c r="J129" s="4"/>
      <c r="K129" s="4">
        <v>225</v>
      </c>
      <c r="L129" s="4">
        <v>4</v>
      </c>
      <c r="M129" s="4">
        <v>3</v>
      </c>
      <c r="N129" s="4" t="s">
        <v>3</v>
      </c>
      <c r="O129" s="4">
        <v>2</v>
      </c>
      <c r="P129" s="4"/>
      <c r="Q129" s="4"/>
      <c r="R129" s="4"/>
      <c r="S129" s="4"/>
      <c r="T129" s="4"/>
      <c r="U129" s="4"/>
      <c r="V129" s="4"/>
      <c r="W129" s="4">
        <v>279.99</v>
      </c>
      <c r="X129" s="4">
        <v>1</v>
      </c>
      <c r="Y129" s="4">
        <v>279.99</v>
      </c>
      <c r="Z129" s="4"/>
      <c r="AA129" s="4"/>
      <c r="AB129" s="4"/>
    </row>
    <row r="130" spans="1:28" x14ac:dyDescent="0.2">
      <c r="A130" s="4">
        <v>50</v>
      </c>
      <c r="B130" s="4">
        <v>0</v>
      </c>
      <c r="C130" s="4">
        <v>0</v>
      </c>
      <c r="D130" s="4">
        <v>1</v>
      </c>
      <c r="E130" s="4">
        <v>226</v>
      </c>
      <c r="F130" s="4">
        <f>ROUND(Source!AW124,O130)</f>
        <v>279.99</v>
      </c>
      <c r="G130" s="4" t="s">
        <v>51</v>
      </c>
      <c r="H130" s="4" t="s">
        <v>52</v>
      </c>
      <c r="I130" s="4"/>
      <c r="J130" s="4"/>
      <c r="K130" s="4">
        <v>226</v>
      </c>
      <c r="L130" s="4">
        <v>5</v>
      </c>
      <c r="M130" s="4">
        <v>3</v>
      </c>
      <c r="N130" s="4" t="s">
        <v>3</v>
      </c>
      <c r="O130" s="4">
        <v>2</v>
      </c>
      <c r="P130" s="4"/>
      <c r="Q130" s="4"/>
      <c r="R130" s="4"/>
      <c r="S130" s="4"/>
      <c r="T130" s="4"/>
      <c r="U130" s="4"/>
      <c r="V130" s="4"/>
      <c r="W130" s="4">
        <v>279.99</v>
      </c>
      <c r="X130" s="4">
        <v>1</v>
      </c>
      <c r="Y130" s="4">
        <v>279.99</v>
      </c>
      <c r="Z130" s="4"/>
      <c r="AA130" s="4"/>
      <c r="AB130" s="4"/>
    </row>
    <row r="131" spans="1:28" x14ac:dyDescent="0.2">
      <c r="A131" s="4">
        <v>50</v>
      </c>
      <c r="B131" s="4">
        <v>0</v>
      </c>
      <c r="C131" s="4">
        <v>0</v>
      </c>
      <c r="D131" s="4">
        <v>1</v>
      </c>
      <c r="E131" s="4">
        <v>227</v>
      </c>
      <c r="F131" s="4">
        <f>ROUND(Source!AX124,O131)</f>
        <v>0</v>
      </c>
      <c r="G131" s="4" t="s">
        <v>53</v>
      </c>
      <c r="H131" s="4" t="s">
        <v>54</v>
      </c>
      <c r="I131" s="4"/>
      <c r="J131" s="4"/>
      <c r="K131" s="4">
        <v>227</v>
      </c>
      <c r="L131" s="4">
        <v>6</v>
      </c>
      <c r="M131" s="4">
        <v>3</v>
      </c>
      <c r="N131" s="4" t="s">
        <v>3</v>
      </c>
      <c r="O131" s="4">
        <v>2</v>
      </c>
      <c r="P131" s="4"/>
      <c r="Q131" s="4"/>
      <c r="R131" s="4"/>
      <c r="S131" s="4"/>
      <c r="T131" s="4"/>
      <c r="U131" s="4"/>
      <c r="V131" s="4"/>
      <c r="W131" s="4">
        <v>0</v>
      </c>
      <c r="X131" s="4">
        <v>1</v>
      </c>
      <c r="Y131" s="4">
        <v>0</v>
      </c>
      <c r="Z131" s="4"/>
      <c r="AA131" s="4"/>
      <c r="AB131" s="4"/>
    </row>
    <row r="132" spans="1:28" x14ac:dyDescent="0.2">
      <c r="A132" s="4">
        <v>50</v>
      </c>
      <c r="B132" s="4">
        <v>0</v>
      </c>
      <c r="C132" s="4">
        <v>0</v>
      </c>
      <c r="D132" s="4">
        <v>1</v>
      </c>
      <c r="E132" s="4">
        <v>228</v>
      </c>
      <c r="F132" s="4">
        <f>ROUND(Source!AY124,O132)</f>
        <v>279.99</v>
      </c>
      <c r="G132" s="4" t="s">
        <v>55</v>
      </c>
      <c r="H132" s="4" t="s">
        <v>56</v>
      </c>
      <c r="I132" s="4"/>
      <c r="J132" s="4"/>
      <c r="K132" s="4">
        <v>228</v>
      </c>
      <c r="L132" s="4">
        <v>7</v>
      </c>
      <c r="M132" s="4">
        <v>3</v>
      </c>
      <c r="N132" s="4" t="s">
        <v>3</v>
      </c>
      <c r="O132" s="4">
        <v>2</v>
      </c>
      <c r="P132" s="4"/>
      <c r="Q132" s="4"/>
      <c r="R132" s="4"/>
      <c r="S132" s="4"/>
      <c r="T132" s="4"/>
      <c r="U132" s="4"/>
      <c r="V132" s="4"/>
      <c r="W132" s="4">
        <v>279.99</v>
      </c>
      <c r="X132" s="4">
        <v>1</v>
      </c>
      <c r="Y132" s="4">
        <v>279.99</v>
      </c>
      <c r="Z132" s="4"/>
      <c r="AA132" s="4"/>
      <c r="AB132" s="4"/>
    </row>
    <row r="133" spans="1:28" x14ac:dyDescent="0.2">
      <c r="A133" s="4">
        <v>50</v>
      </c>
      <c r="B133" s="4">
        <v>0</v>
      </c>
      <c r="C133" s="4">
        <v>0</v>
      </c>
      <c r="D133" s="4">
        <v>1</v>
      </c>
      <c r="E133" s="4">
        <v>216</v>
      </c>
      <c r="F133" s="4">
        <f>ROUND(Source!AP124,O133)</f>
        <v>0</v>
      </c>
      <c r="G133" s="4" t="s">
        <v>57</v>
      </c>
      <c r="H133" s="4" t="s">
        <v>58</v>
      </c>
      <c r="I133" s="4"/>
      <c r="J133" s="4"/>
      <c r="K133" s="4">
        <v>216</v>
      </c>
      <c r="L133" s="4">
        <v>8</v>
      </c>
      <c r="M133" s="4">
        <v>3</v>
      </c>
      <c r="N133" s="4" t="s">
        <v>3</v>
      </c>
      <c r="O133" s="4">
        <v>2</v>
      </c>
      <c r="P133" s="4"/>
      <c r="Q133" s="4"/>
      <c r="R133" s="4"/>
      <c r="S133" s="4"/>
      <c r="T133" s="4"/>
      <c r="U133" s="4"/>
      <c r="V133" s="4"/>
      <c r="W133" s="4">
        <v>0</v>
      </c>
      <c r="X133" s="4">
        <v>1</v>
      </c>
      <c r="Y133" s="4">
        <v>0</v>
      </c>
      <c r="Z133" s="4"/>
      <c r="AA133" s="4"/>
      <c r="AB133" s="4"/>
    </row>
    <row r="134" spans="1:28" x14ac:dyDescent="0.2">
      <c r="A134" s="4">
        <v>50</v>
      </c>
      <c r="B134" s="4">
        <v>0</v>
      </c>
      <c r="C134" s="4">
        <v>0</v>
      </c>
      <c r="D134" s="4">
        <v>1</v>
      </c>
      <c r="E134" s="4">
        <v>223</v>
      </c>
      <c r="F134" s="4">
        <f>ROUND(Source!AQ124,O134)</f>
        <v>0</v>
      </c>
      <c r="G134" s="4" t="s">
        <v>59</v>
      </c>
      <c r="H134" s="4" t="s">
        <v>60</v>
      </c>
      <c r="I134" s="4"/>
      <c r="J134" s="4"/>
      <c r="K134" s="4">
        <v>223</v>
      </c>
      <c r="L134" s="4">
        <v>9</v>
      </c>
      <c r="M134" s="4">
        <v>3</v>
      </c>
      <c r="N134" s="4" t="s">
        <v>3</v>
      </c>
      <c r="O134" s="4">
        <v>2</v>
      </c>
      <c r="P134" s="4"/>
      <c r="Q134" s="4"/>
      <c r="R134" s="4"/>
      <c r="S134" s="4"/>
      <c r="T134" s="4"/>
      <c r="U134" s="4"/>
      <c r="V134" s="4"/>
      <c r="W134" s="4">
        <v>0</v>
      </c>
      <c r="X134" s="4">
        <v>1</v>
      </c>
      <c r="Y134" s="4">
        <v>0</v>
      </c>
      <c r="Z134" s="4"/>
      <c r="AA134" s="4"/>
      <c r="AB134" s="4"/>
    </row>
    <row r="135" spans="1:28" x14ac:dyDescent="0.2">
      <c r="A135" s="4">
        <v>50</v>
      </c>
      <c r="B135" s="4">
        <v>0</v>
      </c>
      <c r="C135" s="4">
        <v>0</v>
      </c>
      <c r="D135" s="4">
        <v>1</v>
      </c>
      <c r="E135" s="4">
        <v>229</v>
      </c>
      <c r="F135" s="4">
        <f>ROUND(Source!AZ124,O135)</f>
        <v>0</v>
      </c>
      <c r="G135" s="4" t="s">
        <v>61</v>
      </c>
      <c r="H135" s="4" t="s">
        <v>62</v>
      </c>
      <c r="I135" s="4"/>
      <c r="J135" s="4"/>
      <c r="K135" s="4">
        <v>229</v>
      </c>
      <c r="L135" s="4">
        <v>10</v>
      </c>
      <c r="M135" s="4">
        <v>3</v>
      </c>
      <c r="N135" s="4" t="s">
        <v>3</v>
      </c>
      <c r="O135" s="4">
        <v>2</v>
      </c>
      <c r="P135" s="4"/>
      <c r="Q135" s="4"/>
      <c r="R135" s="4"/>
      <c r="S135" s="4"/>
      <c r="T135" s="4"/>
      <c r="U135" s="4"/>
      <c r="V135" s="4"/>
      <c r="W135" s="4">
        <v>0</v>
      </c>
      <c r="X135" s="4">
        <v>1</v>
      </c>
      <c r="Y135" s="4">
        <v>0</v>
      </c>
      <c r="Z135" s="4"/>
      <c r="AA135" s="4"/>
      <c r="AB135" s="4"/>
    </row>
    <row r="136" spans="1:28" x14ac:dyDescent="0.2">
      <c r="A136" s="4">
        <v>50</v>
      </c>
      <c r="B136" s="4">
        <v>0</v>
      </c>
      <c r="C136" s="4">
        <v>0</v>
      </c>
      <c r="D136" s="4">
        <v>1</v>
      </c>
      <c r="E136" s="4">
        <v>203</v>
      </c>
      <c r="F136" s="4">
        <f>ROUND(Source!Q124,O136)</f>
        <v>951.14</v>
      </c>
      <c r="G136" s="4" t="s">
        <v>63</v>
      </c>
      <c r="H136" s="4" t="s">
        <v>64</v>
      </c>
      <c r="I136" s="4"/>
      <c r="J136" s="4"/>
      <c r="K136" s="4">
        <v>203</v>
      </c>
      <c r="L136" s="4">
        <v>11</v>
      </c>
      <c r="M136" s="4">
        <v>3</v>
      </c>
      <c r="N136" s="4" t="s">
        <v>3</v>
      </c>
      <c r="O136" s="4">
        <v>2</v>
      </c>
      <c r="P136" s="4"/>
      <c r="Q136" s="4"/>
      <c r="R136" s="4"/>
      <c r="S136" s="4"/>
      <c r="T136" s="4"/>
      <c r="U136" s="4"/>
      <c r="V136" s="4"/>
      <c r="W136" s="4">
        <v>951.14</v>
      </c>
      <c r="X136" s="4">
        <v>1</v>
      </c>
      <c r="Y136" s="4">
        <v>951.14</v>
      </c>
      <c r="Z136" s="4"/>
      <c r="AA136" s="4"/>
      <c r="AB136" s="4"/>
    </row>
    <row r="137" spans="1:28" x14ac:dyDescent="0.2">
      <c r="A137" s="4">
        <v>50</v>
      </c>
      <c r="B137" s="4">
        <v>0</v>
      </c>
      <c r="C137" s="4">
        <v>0</v>
      </c>
      <c r="D137" s="4">
        <v>1</v>
      </c>
      <c r="E137" s="4">
        <v>231</v>
      </c>
      <c r="F137" s="4">
        <f>ROUND(Source!BB124,O137)</f>
        <v>0</v>
      </c>
      <c r="G137" s="4" t="s">
        <v>65</v>
      </c>
      <c r="H137" s="4" t="s">
        <v>66</v>
      </c>
      <c r="I137" s="4"/>
      <c r="J137" s="4"/>
      <c r="K137" s="4">
        <v>231</v>
      </c>
      <c r="L137" s="4">
        <v>12</v>
      </c>
      <c r="M137" s="4">
        <v>3</v>
      </c>
      <c r="N137" s="4" t="s">
        <v>3</v>
      </c>
      <c r="O137" s="4">
        <v>2</v>
      </c>
      <c r="P137" s="4"/>
      <c r="Q137" s="4"/>
      <c r="R137" s="4"/>
      <c r="S137" s="4"/>
      <c r="T137" s="4"/>
      <c r="U137" s="4"/>
      <c r="V137" s="4"/>
      <c r="W137" s="4">
        <v>0</v>
      </c>
      <c r="X137" s="4">
        <v>1</v>
      </c>
      <c r="Y137" s="4">
        <v>0</v>
      </c>
      <c r="Z137" s="4"/>
      <c r="AA137" s="4"/>
      <c r="AB137" s="4"/>
    </row>
    <row r="138" spans="1:28" x14ac:dyDescent="0.2">
      <c r="A138" s="4">
        <v>50</v>
      </c>
      <c r="B138" s="4">
        <v>0</v>
      </c>
      <c r="C138" s="4">
        <v>0</v>
      </c>
      <c r="D138" s="4">
        <v>1</v>
      </c>
      <c r="E138" s="4">
        <v>204</v>
      </c>
      <c r="F138" s="4">
        <f>ROUND(Source!R124,O138)</f>
        <v>594.99</v>
      </c>
      <c r="G138" s="4" t="s">
        <v>67</v>
      </c>
      <c r="H138" s="4" t="s">
        <v>68</v>
      </c>
      <c r="I138" s="4"/>
      <c r="J138" s="4"/>
      <c r="K138" s="4">
        <v>204</v>
      </c>
      <c r="L138" s="4">
        <v>13</v>
      </c>
      <c r="M138" s="4">
        <v>3</v>
      </c>
      <c r="N138" s="4" t="s">
        <v>3</v>
      </c>
      <c r="O138" s="4">
        <v>2</v>
      </c>
      <c r="P138" s="4"/>
      <c r="Q138" s="4"/>
      <c r="R138" s="4"/>
      <c r="S138" s="4"/>
      <c r="T138" s="4"/>
      <c r="U138" s="4"/>
      <c r="V138" s="4"/>
      <c r="W138" s="4">
        <v>594.99</v>
      </c>
      <c r="X138" s="4">
        <v>1</v>
      </c>
      <c r="Y138" s="4">
        <v>594.99</v>
      </c>
      <c r="Z138" s="4"/>
      <c r="AA138" s="4"/>
      <c r="AB138" s="4"/>
    </row>
    <row r="139" spans="1:28" x14ac:dyDescent="0.2">
      <c r="A139" s="4">
        <v>50</v>
      </c>
      <c r="B139" s="4">
        <v>0</v>
      </c>
      <c r="C139" s="4">
        <v>0</v>
      </c>
      <c r="D139" s="4">
        <v>1</v>
      </c>
      <c r="E139" s="4">
        <v>205</v>
      </c>
      <c r="F139" s="4">
        <f>ROUND(Source!S124,O139)</f>
        <v>24825.67</v>
      </c>
      <c r="G139" s="4" t="s">
        <v>69</v>
      </c>
      <c r="H139" s="4" t="s">
        <v>70</v>
      </c>
      <c r="I139" s="4"/>
      <c r="J139" s="4"/>
      <c r="K139" s="4">
        <v>205</v>
      </c>
      <c r="L139" s="4">
        <v>14</v>
      </c>
      <c r="M139" s="4">
        <v>3</v>
      </c>
      <c r="N139" s="4" t="s">
        <v>3</v>
      </c>
      <c r="O139" s="4">
        <v>2</v>
      </c>
      <c r="P139" s="4"/>
      <c r="Q139" s="4"/>
      <c r="R139" s="4"/>
      <c r="S139" s="4"/>
      <c r="T139" s="4"/>
      <c r="U139" s="4"/>
      <c r="V139" s="4"/>
      <c r="W139" s="4">
        <v>24825.67</v>
      </c>
      <c r="X139" s="4">
        <v>1</v>
      </c>
      <c r="Y139" s="4">
        <v>24825.67</v>
      </c>
      <c r="Z139" s="4"/>
      <c r="AA139" s="4"/>
      <c r="AB139" s="4"/>
    </row>
    <row r="140" spans="1:28" x14ac:dyDescent="0.2">
      <c r="A140" s="4">
        <v>50</v>
      </c>
      <c r="B140" s="4">
        <v>0</v>
      </c>
      <c r="C140" s="4">
        <v>0</v>
      </c>
      <c r="D140" s="4">
        <v>1</v>
      </c>
      <c r="E140" s="4">
        <v>232</v>
      </c>
      <c r="F140" s="4">
        <f>ROUND(Source!BC124,O140)</f>
        <v>0</v>
      </c>
      <c r="G140" s="4" t="s">
        <v>71</v>
      </c>
      <c r="H140" s="4" t="s">
        <v>72</v>
      </c>
      <c r="I140" s="4"/>
      <c r="J140" s="4"/>
      <c r="K140" s="4">
        <v>232</v>
      </c>
      <c r="L140" s="4">
        <v>15</v>
      </c>
      <c r="M140" s="4">
        <v>3</v>
      </c>
      <c r="N140" s="4" t="s">
        <v>3</v>
      </c>
      <c r="O140" s="4">
        <v>2</v>
      </c>
      <c r="P140" s="4"/>
      <c r="Q140" s="4"/>
      <c r="R140" s="4"/>
      <c r="S140" s="4"/>
      <c r="T140" s="4"/>
      <c r="U140" s="4"/>
      <c r="V140" s="4"/>
      <c r="W140" s="4">
        <v>0</v>
      </c>
      <c r="X140" s="4">
        <v>1</v>
      </c>
      <c r="Y140" s="4">
        <v>0</v>
      </c>
      <c r="Z140" s="4"/>
      <c r="AA140" s="4"/>
      <c r="AB140" s="4"/>
    </row>
    <row r="141" spans="1:28" x14ac:dyDescent="0.2">
      <c r="A141" s="4">
        <v>50</v>
      </c>
      <c r="B141" s="4">
        <v>0</v>
      </c>
      <c r="C141" s="4">
        <v>0</v>
      </c>
      <c r="D141" s="4">
        <v>1</v>
      </c>
      <c r="E141" s="4">
        <v>214</v>
      </c>
      <c r="F141" s="4">
        <f>ROUND(Source!AS124,O141)</f>
        <v>0</v>
      </c>
      <c r="G141" s="4" t="s">
        <v>73</v>
      </c>
      <c r="H141" s="4" t="s">
        <v>74</v>
      </c>
      <c r="I141" s="4"/>
      <c r="J141" s="4"/>
      <c r="K141" s="4">
        <v>214</v>
      </c>
      <c r="L141" s="4">
        <v>16</v>
      </c>
      <c r="M141" s="4">
        <v>3</v>
      </c>
      <c r="N141" s="4" t="s">
        <v>3</v>
      </c>
      <c r="O141" s="4">
        <v>2</v>
      </c>
      <c r="P141" s="4"/>
      <c r="Q141" s="4"/>
      <c r="R141" s="4"/>
      <c r="S141" s="4"/>
      <c r="T141" s="4"/>
      <c r="U141" s="4"/>
      <c r="V141" s="4"/>
      <c r="W141" s="4">
        <v>0</v>
      </c>
      <c r="X141" s="4">
        <v>1</v>
      </c>
      <c r="Y141" s="4">
        <v>0</v>
      </c>
      <c r="Z141" s="4"/>
      <c r="AA141" s="4"/>
      <c r="AB141" s="4"/>
    </row>
    <row r="142" spans="1:28" x14ac:dyDescent="0.2">
      <c r="A142" s="4">
        <v>50</v>
      </c>
      <c r="B142" s="4">
        <v>0</v>
      </c>
      <c r="C142" s="4">
        <v>0</v>
      </c>
      <c r="D142" s="4">
        <v>1</v>
      </c>
      <c r="E142" s="4">
        <v>215</v>
      </c>
      <c r="F142" s="4">
        <f>ROUND(Source!AT124,O142)</f>
        <v>0</v>
      </c>
      <c r="G142" s="4" t="s">
        <v>75</v>
      </c>
      <c r="H142" s="4" t="s">
        <v>76</v>
      </c>
      <c r="I142" s="4"/>
      <c r="J142" s="4"/>
      <c r="K142" s="4">
        <v>215</v>
      </c>
      <c r="L142" s="4">
        <v>17</v>
      </c>
      <c r="M142" s="4">
        <v>3</v>
      </c>
      <c r="N142" s="4" t="s">
        <v>3</v>
      </c>
      <c r="O142" s="4">
        <v>2</v>
      </c>
      <c r="P142" s="4"/>
      <c r="Q142" s="4"/>
      <c r="R142" s="4"/>
      <c r="S142" s="4"/>
      <c r="T142" s="4"/>
      <c r="U142" s="4"/>
      <c r="V142" s="4"/>
      <c r="W142" s="4">
        <v>0</v>
      </c>
      <c r="X142" s="4">
        <v>1</v>
      </c>
      <c r="Y142" s="4">
        <v>0</v>
      </c>
      <c r="Z142" s="4"/>
      <c r="AA142" s="4"/>
      <c r="AB142" s="4"/>
    </row>
    <row r="143" spans="1:28" x14ac:dyDescent="0.2">
      <c r="A143" s="4">
        <v>50</v>
      </c>
      <c r="B143" s="4">
        <v>0</v>
      </c>
      <c r="C143" s="4">
        <v>0</v>
      </c>
      <c r="D143" s="4">
        <v>1</v>
      </c>
      <c r="E143" s="4">
        <v>217</v>
      </c>
      <c r="F143" s="4">
        <f>ROUND(Source!AU124,O143)</f>
        <v>46559.93</v>
      </c>
      <c r="G143" s="4" t="s">
        <v>77</v>
      </c>
      <c r="H143" s="4" t="s">
        <v>78</v>
      </c>
      <c r="I143" s="4"/>
      <c r="J143" s="4"/>
      <c r="K143" s="4">
        <v>217</v>
      </c>
      <c r="L143" s="4">
        <v>18</v>
      </c>
      <c r="M143" s="4">
        <v>3</v>
      </c>
      <c r="N143" s="4" t="s">
        <v>3</v>
      </c>
      <c r="O143" s="4">
        <v>2</v>
      </c>
      <c r="P143" s="4"/>
      <c r="Q143" s="4"/>
      <c r="R143" s="4"/>
      <c r="S143" s="4"/>
      <c r="T143" s="4"/>
      <c r="U143" s="4"/>
      <c r="V143" s="4"/>
      <c r="W143" s="4">
        <v>46559.93</v>
      </c>
      <c r="X143" s="4">
        <v>1</v>
      </c>
      <c r="Y143" s="4">
        <v>46559.93</v>
      </c>
      <c r="Z143" s="4"/>
      <c r="AA143" s="4"/>
      <c r="AB143" s="4"/>
    </row>
    <row r="144" spans="1:28" x14ac:dyDescent="0.2">
      <c r="A144" s="4">
        <v>50</v>
      </c>
      <c r="B144" s="4">
        <v>0</v>
      </c>
      <c r="C144" s="4">
        <v>0</v>
      </c>
      <c r="D144" s="4">
        <v>1</v>
      </c>
      <c r="E144" s="4">
        <v>230</v>
      </c>
      <c r="F144" s="4">
        <f>ROUND(Source!BA124,O144)</f>
        <v>0</v>
      </c>
      <c r="G144" s="4" t="s">
        <v>79</v>
      </c>
      <c r="H144" s="4" t="s">
        <v>80</v>
      </c>
      <c r="I144" s="4"/>
      <c r="J144" s="4"/>
      <c r="K144" s="4">
        <v>230</v>
      </c>
      <c r="L144" s="4">
        <v>19</v>
      </c>
      <c r="M144" s="4">
        <v>3</v>
      </c>
      <c r="N144" s="4" t="s">
        <v>3</v>
      </c>
      <c r="O144" s="4">
        <v>2</v>
      </c>
      <c r="P144" s="4"/>
      <c r="Q144" s="4"/>
      <c r="R144" s="4"/>
      <c r="S144" s="4"/>
      <c r="T144" s="4"/>
      <c r="U144" s="4"/>
      <c r="V144" s="4"/>
      <c r="W144" s="4">
        <v>0</v>
      </c>
      <c r="X144" s="4">
        <v>1</v>
      </c>
      <c r="Y144" s="4">
        <v>0</v>
      </c>
      <c r="Z144" s="4"/>
      <c r="AA144" s="4"/>
      <c r="AB144" s="4"/>
    </row>
    <row r="145" spans="1:245" x14ac:dyDescent="0.2">
      <c r="A145" s="4">
        <v>50</v>
      </c>
      <c r="B145" s="4">
        <v>0</v>
      </c>
      <c r="C145" s="4">
        <v>0</v>
      </c>
      <c r="D145" s="4">
        <v>1</v>
      </c>
      <c r="E145" s="4">
        <v>206</v>
      </c>
      <c r="F145" s="4">
        <f>ROUND(Source!T124,O145)</f>
        <v>0</v>
      </c>
      <c r="G145" s="4" t="s">
        <v>81</v>
      </c>
      <c r="H145" s="4" t="s">
        <v>82</v>
      </c>
      <c r="I145" s="4"/>
      <c r="J145" s="4"/>
      <c r="K145" s="4">
        <v>206</v>
      </c>
      <c r="L145" s="4">
        <v>20</v>
      </c>
      <c r="M145" s="4">
        <v>3</v>
      </c>
      <c r="N145" s="4" t="s">
        <v>3</v>
      </c>
      <c r="O145" s="4">
        <v>2</v>
      </c>
      <c r="P145" s="4"/>
      <c r="Q145" s="4"/>
      <c r="R145" s="4"/>
      <c r="S145" s="4"/>
      <c r="T145" s="4"/>
      <c r="U145" s="4"/>
      <c r="V145" s="4"/>
      <c r="W145" s="4">
        <v>0</v>
      </c>
      <c r="X145" s="4">
        <v>1</v>
      </c>
      <c r="Y145" s="4">
        <v>0</v>
      </c>
      <c r="Z145" s="4"/>
      <c r="AA145" s="4"/>
      <c r="AB145" s="4"/>
    </row>
    <row r="146" spans="1:245" x14ac:dyDescent="0.2">
      <c r="A146" s="4">
        <v>50</v>
      </c>
      <c r="B146" s="4">
        <v>0</v>
      </c>
      <c r="C146" s="4">
        <v>0</v>
      </c>
      <c r="D146" s="4">
        <v>1</v>
      </c>
      <c r="E146" s="4">
        <v>207</v>
      </c>
      <c r="F146" s="4">
        <f>Source!U124</f>
        <v>47.982899999999994</v>
      </c>
      <c r="G146" s="4" t="s">
        <v>83</v>
      </c>
      <c r="H146" s="4" t="s">
        <v>84</v>
      </c>
      <c r="I146" s="4"/>
      <c r="J146" s="4"/>
      <c r="K146" s="4">
        <v>207</v>
      </c>
      <c r="L146" s="4">
        <v>21</v>
      </c>
      <c r="M146" s="4">
        <v>3</v>
      </c>
      <c r="N146" s="4" t="s">
        <v>3</v>
      </c>
      <c r="O146" s="4">
        <v>-1</v>
      </c>
      <c r="P146" s="4"/>
      <c r="Q146" s="4"/>
      <c r="R146" s="4"/>
      <c r="S146" s="4"/>
      <c r="T146" s="4"/>
      <c r="U146" s="4"/>
      <c r="V146" s="4"/>
      <c r="W146" s="4">
        <v>47.982900000000001</v>
      </c>
      <c r="X146" s="4">
        <v>1</v>
      </c>
      <c r="Y146" s="4">
        <v>47.982900000000001</v>
      </c>
      <c r="Z146" s="4"/>
      <c r="AA146" s="4"/>
      <c r="AB146" s="4"/>
    </row>
    <row r="147" spans="1:245" x14ac:dyDescent="0.2">
      <c r="A147" s="4">
        <v>50</v>
      </c>
      <c r="B147" s="4">
        <v>0</v>
      </c>
      <c r="C147" s="4">
        <v>0</v>
      </c>
      <c r="D147" s="4">
        <v>1</v>
      </c>
      <c r="E147" s="4">
        <v>208</v>
      </c>
      <c r="F147" s="4">
        <f>Source!V124</f>
        <v>0</v>
      </c>
      <c r="G147" s="4" t="s">
        <v>85</v>
      </c>
      <c r="H147" s="4" t="s">
        <v>86</v>
      </c>
      <c r="I147" s="4"/>
      <c r="J147" s="4"/>
      <c r="K147" s="4">
        <v>208</v>
      </c>
      <c r="L147" s="4">
        <v>22</v>
      </c>
      <c r="M147" s="4">
        <v>3</v>
      </c>
      <c r="N147" s="4" t="s">
        <v>3</v>
      </c>
      <c r="O147" s="4">
        <v>-1</v>
      </c>
      <c r="P147" s="4"/>
      <c r="Q147" s="4"/>
      <c r="R147" s="4"/>
      <c r="S147" s="4"/>
      <c r="T147" s="4"/>
      <c r="U147" s="4"/>
      <c r="V147" s="4"/>
      <c r="W147" s="4">
        <v>0</v>
      </c>
      <c r="X147" s="4">
        <v>1</v>
      </c>
      <c r="Y147" s="4">
        <v>0</v>
      </c>
      <c r="Z147" s="4"/>
      <c r="AA147" s="4"/>
      <c r="AB147" s="4"/>
    </row>
    <row r="148" spans="1:245" x14ac:dyDescent="0.2">
      <c r="A148" s="4">
        <v>50</v>
      </c>
      <c r="B148" s="4">
        <v>0</v>
      </c>
      <c r="C148" s="4">
        <v>0</v>
      </c>
      <c r="D148" s="4">
        <v>1</v>
      </c>
      <c r="E148" s="4">
        <v>209</v>
      </c>
      <c r="F148" s="4">
        <f>ROUND(Source!W124,O148)</f>
        <v>0</v>
      </c>
      <c r="G148" s="4" t="s">
        <v>87</v>
      </c>
      <c r="H148" s="4" t="s">
        <v>88</v>
      </c>
      <c r="I148" s="4"/>
      <c r="J148" s="4"/>
      <c r="K148" s="4">
        <v>209</v>
      </c>
      <c r="L148" s="4">
        <v>23</v>
      </c>
      <c r="M148" s="4">
        <v>3</v>
      </c>
      <c r="N148" s="4" t="s">
        <v>3</v>
      </c>
      <c r="O148" s="4">
        <v>2</v>
      </c>
      <c r="P148" s="4"/>
      <c r="Q148" s="4"/>
      <c r="R148" s="4"/>
      <c r="S148" s="4"/>
      <c r="T148" s="4"/>
      <c r="U148" s="4"/>
      <c r="V148" s="4"/>
      <c r="W148" s="4">
        <v>0</v>
      </c>
      <c r="X148" s="4">
        <v>1</v>
      </c>
      <c r="Y148" s="4">
        <v>0</v>
      </c>
      <c r="Z148" s="4"/>
      <c r="AA148" s="4"/>
      <c r="AB148" s="4"/>
    </row>
    <row r="149" spans="1:245" x14ac:dyDescent="0.2">
      <c r="A149" s="4">
        <v>50</v>
      </c>
      <c r="B149" s="4">
        <v>0</v>
      </c>
      <c r="C149" s="4">
        <v>0</v>
      </c>
      <c r="D149" s="4">
        <v>1</v>
      </c>
      <c r="E149" s="4">
        <v>233</v>
      </c>
      <c r="F149" s="4">
        <f>ROUND(Source!BD124,O149)</f>
        <v>0</v>
      </c>
      <c r="G149" s="4" t="s">
        <v>89</v>
      </c>
      <c r="H149" s="4" t="s">
        <v>90</v>
      </c>
      <c r="I149" s="4"/>
      <c r="J149" s="4"/>
      <c r="K149" s="4">
        <v>233</v>
      </c>
      <c r="L149" s="4">
        <v>24</v>
      </c>
      <c r="M149" s="4">
        <v>3</v>
      </c>
      <c r="N149" s="4" t="s">
        <v>3</v>
      </c>
      <c r="O149" s="4">
        <v>2</v>
      </c>
      <c r="P149" s="4"/>
      <c r="Q149" s="4"/>
      <c r="R149" s="4"/>
      <c r="S149" s="4"/>
      <c r="T149" s="4"/>
      <c r="U149" s="4"/>
      <c r="V149" s="4"/>
      <c r="W149" s="4">
        <v>0</v>
      </c>
      <c r="X149" s="4">
        <v>1</v>
      </c>
      <c r="Y149" s="4">
        <v>0</v>
      </c>
      <c r="Z149" s="4"/>
      <c r="AA149" s="4"/>
      <c r="AB149" s="4"/>
    </row>
    <row r="150" spans="1:245" x14ac:dyDescent="0.2">
      <c r="A150" s="4">
        <v>50</v>
      </c>
      <c r="B150" s="4">
        <v>0</v>
      </c>
      <c r="C150" s="4">
        <v>0</v>
      </c>
      <c r="D150" s="4">
        <v>1</v>
      </c>
      <c r="E150" s="4">
        <v>210</v>
      </c>
      <c r="F150" s="4">
        <f>ROUND(Source!X124,O150)</f>
        <v>17377.97</v>
      </c>
      <c r="G150" s="4" t="s">
        <v>91</v>
      </c>
      <c r="H150" s="4" t="s">
        <v>92</v>
      </c>
      <c r="I150" s="4"/>
      <c r="J150" s="4"/>
      <c r="K150" s="4">
        <v>210</v>
      </c>
      <c r="L150" s="4">
        <v>25</v>
      </c>
      <c r="M150" s="4">
        <v>3</v>
      </c>
      <c r="N150" s="4" t="s">
        <v>3</v>
      </c>
      <c r="O150" s="4">
        <v>2</v>
      </c>
      <c r="P150" s="4"/>
      <c r="Q150" s="4"/>
      <c r="R150" s="4"/>
      <c r="S150" s="4"/>
      <c r="T150" s="4"/>
      <c r="U150" s="4"/>
      <c r="V150" s="4"/>
      <c r="W150" s="4">
        <v>17377.97</v>
      </c>
      <c r="X150" s="4">
        <v>1</v>
      </c>
      <c r="Y150" s="4">
        <v>17377.97</v>
      </c>
      <c r="Z150" s="4"/>
      <c r="AA150" s="4"/>
      <c r="AB150" s="4"/>
    </row>
    <row r="151" spans="1:245" x14ac:dyDescent="0.2">
      <c r="A151" s="4">
        <v>50</v>
      </c>
      <c r="B151" s="4">
        <v>0</v>
      </c>
      <c r="C151" s="4">
        <v>0</v>
      </c>
      <c r="D151" s="4">
        <v>1</v>
      </c>
      <c r="E151" s="4">
        <v>211</v>
      </c>
      <c r="F151" s="4">
        <f>ROUND(Source!Y124,O151)</f>
        <v>2482.56</v>
      </c>
      <c r="G151" s="4" t="s">
        <v>93</v>
      </c>
      <c r="H151" s="4" t="s">
        <v>94</v>
      </c>
      <c r="I151" s="4"/>
      <c r="J151" s="4"/>
      <c r="K151" s="4">
        <v>211</v>
      </c>
      <c r="L151" s="4">
        <v>26</v>
      </c>
      <c r="M151" s="4">
        <v>3</v>
      </c>
      <c r="N151" s="4" t="s">
        <v>3</v>
      </c>
      <c r="O151" s="4">
        <v>2</v>
      </c>
      <c r="P151" s="4"/>
      <c r="Q151" s="4"/>
      <c r="R151" s="4"/>
      <c r="S151" s="4"/>
      <c r="T151" s="4"/>
      <c r="U151" s="4"/>
      <c r="V151" s="4"/>
      <c r="W151" s="4">
        <v>2482.56</v>
      </c>
      <c r="X151" s="4">
        <v>1</v>
      </c>
      <c r="Y151" s="4">
        <v>2482.56</v>
      </c>
      <c r="Z151" s="4"/>
      <c r="AA151" s="4"/>
      <c r="AB151" s="4"/>
    </row>
    <row r="152" spans="1:245" x14ac:dyDescent="0.2">
      <c r="A152" s="4">
        <v>50</v>
      </c>
      <c r="B152" s="4">
        <v>0</v>
      </c>
      <c r="C152" s="4">
        <v>0</v>
      </c>
      <c r="D152" s="4">
        <v>1</v>
      </c>
      <c r="E152" s="4">
        <v>224</v>
      </c>
      <c r="F152" s="4">
        <f>ROUND(Source!AR124,O152)</f>
        <v>46559.93</v>
      </c>
      <c r="G152" s="4" t="s">
        <v>95</v>
      </c>
      <c r="H152" s="4" t="s">
        <v>96</v>
      </c>
      <c r="I152" s="4"/>
      <c r="J152" s="4"/>
      <c r="K152" s="4">
        <v>224</v>
      </c>
      <c r="L152" s="4">
        <v>27</v>
      </c>
      <c r="M152" s="4">
        <v>3</v>
      </c>
      <c r="N152" s="4" t="s">
        <v>3</v>
      </c>
      <c r="O152" s="4">
        <v>2</v>
      </c>
      <c r="P152" s="4"/>
      <c r="Q152" s="4"/>
      <c r="R152" s="4"/>
      <c r="S152" s="4"/>
      <c r="T152" s="4"/>
      <c r="U152" s="4"/>
      <c r="V152" s="4"/>
      <c r="W152" s="4">
        <v>46559.93</v>
      </c>
      <c r="X152" s="4">
        <v>1</v>
      </c>
      <c r="Y152" s="4">
        <v>46559.93</v>
      </c>
      <c r="Z152" s="4"/>
      <c r="AA152" s="4"/>
      <c r="AB152" s="4"/>
    </row>
    <row r="154" spans="1:245" x14ac:dyDescent="0.2">
      <c r="A154" s="1">
        <v>5</v>
      </c>
      <c r="B154" s="1">
        <v>1</v>
      </c>
      <c r="C154" s="1"/>
      <c r="D154" s="1">
        <f>ROW(A161)</f>
        <v>161</v>
      </c>
      <c r="E154" s="1"/>
      <c r="F154" s="1" t="s">
        <v>14</v>
      </c>
      <c r="G154" s="1" t="s">
        <v>139</v>
      </c>
      <c r="H154" s="1" t="s">
        <v>3</v>
      </c>
      <c r="I154" s="1">
        <v>0</v>
      </c>
      <c r="J154" s="1"/>
      <c r="K154" s="1">
        <v>-1</v>
      </c>
      <c r="L154" s="1"/>
      <c r="M154" s="1" t="s">
        <v>3</v>
      </c>
      <c r="N154" s="1"/>
      <c r="O154" s="1"/>
      <c r="P154" s="1"/>
      <c r="Q154" s="1"/>
      <c r="R154" s="1"/>
      <c r="S154" s="1">
        <v>0</v>
      </c>
      <c r="T154" s="1"/>
      <c r="U154" s="1" t="s">
        <v>3</v>
      </c>
      <c r="V154" s="1">
        <v>0</v>
      </c>
      <c r="W154" s="1"/>
      <c r="X154" s="1"/>
      <c r="Y154" s="1"/>
      <c r="Z154" s="1"/>
      <c r="AA154" s="1"/>
      <c r="AB154" s="1" t="s">
        <v>3</v>
      </c>
      <c r="AC154" s="1" t="s">
        <v>3</v>
      </c>
      <c r="AD154" s="1" t="s">
        <v>3</v>
      </c>
      <c r="AE154" s="1" t="s">
        <v>3</v>
      </c>
      <c r="AF154" s="1" t="s">
        <v>3</v>
      </c>
      <c r="AG154" s="1" t="s">
        <v>3</v>
      </c>
      <c r="AH154" s="1"/>
      <c r="AI154" s="1"/>
      <c r="AJ154" s="1"/>
      <c r="AK154" s="1"/>
      <c r="AL154" s="1"/>
      <c r="AM154" s="1"/>
      <c r="AN154" s="1"/>
      <c r="AO154" s="1"/>
      <c r="AP154" s="1" t="s">
        <v>3</v>
      </c>
      <c r="AQ154" s="1" t="s">
        <v>3</v>
      </c>
      <c r="AR154" s="1" t="s">
        <v>3</v>
      </c>
      <c r="AS154" s="1"/>
      <c r="AT154" s="1"/>
      <c r="AU154" s="1"/>
      <c r="AV154" s="1"/>
      <c r="AW154" s="1"/>
      <c r="AX154" s="1"/>
      <c r="AY154" s="1"/>
      <c r="AZ154" s="1" t="s">
        <v>3</v>
      </c>
      <c r="BA154" s="1"/>
      <c r="BB154" s="1" t="s">
        <v>3</v>
      </c>
      <c r="BC154" s="1" t="s">
        <v>3</v>
      </c>
      <c r="BD154" s="1" t="s">
        <v>3</v>
      </c>
      <c r="BE154" s="1" t="s">
        <v>3</v>
      </c>
      <c r="BF154" s="1" t="s">
        <v>3</v>
      </c>
      <c r="BG154" s="1" t="s">
        <v>3</v>
      </c>
      <c r="BH154" s="1" t="s">
        <v>3</v>
      </c>
      <c r="BI154" s="1" t="s">
        <v>3</v>
      </c>
      <c r="BJ154" s="1" t="s">
        <v>3</v>
      </c>
      <c r="BK154" s="1" t="s">
        <v>3</v>
      </c>
      <c r="BL154" s="1" t="s">
        <v>3</v>
      </c>
      <c r="BM154" s="1" t="s">
        <v>3</v>
      </c>
      <c r="BN154" s="1" t="s">
        <v>3</v>
      </c>
      <c r="BO154" s="1" t="s">
        <v>3</v>
      </c>
      <c r="BP154" s="1" t="s">
        <v>3</v>
      </c>
      <c r="BQ154" s="1"/>
      <c r="BR154" s="1"/>
      <c r="BS154" s="1"/>
      <c r="BT154" s="1"/>
      <c r="BU154" s="1"/>
      <c r="BV154" s="1"/>
      <c r="BW154" s="1"/>
      <c r="BX154" s="1">
        <v>0</v>
      </c>
      <c r="BY154" s="1"/>
      <c r="BZ154" s="1"/>
      <c r="CA154" s="1"/>
      <c r="CB154" s="1"/>
      <c r="CC154" s="1"/>
      <c r="CD154" s="1"/>
      <c r="CE154" s="1"/>
      <c r="CF154" s="1"/>
      <c r="CG154" s="1"/>
      <c r="CH154" s="1"/>
      <c r="CI154" s="1"/>
      <c r="CJ154" s="1">
        <v>0</v>
      </c>
    </row>
    <row r="156" spans="1:245" x14ac:dyDescent="0.2">
      <c r="A156" s="2">
        <v>52</v>
      </c>
      <c r="B156" s="2">
        <f t="shared" ref="B156:G156" si="122">B161</f>
        <v>1</v>
      </c>
      <c r="C156" s="2">
        <f t="shared" si="122"/>
        <v>5</v>
      </c>
      <c r="D156" s="2">
        <f t="shared" si="122"/>
        <v>154</v>
      </c>
      <c r="E156" s="2">
        <f t="shared" si="122"/>
        <v>0</v>
      </c>
      <c r="F156" s="2" t="str">
        <f t="shared" si="122"/>
        <v>Новый подраздел</v>
      </c>
      <c r="G156" s="2" t="str">
        <f t="shared" si="122"/>
        <v>1.4 Внутренний водосток (ливневая канализация) К2</v>
      </c>
      <c r="H156" s="2"/>
      <c r="I156" s="2"/>
      <c r="J156" s="2"/>
      <c r="K156" s="2"/>
      <c r="L156" s="2"/>
      <c r="M156" s="2"/>
      <c r="N156" s="2"/>
      <c r="O156" s="2">
        <f t="shared" ref="O156:AT156" si="123">O161</f>
        <v>0</v>
      </c>
      <c r="P156" s="2">
        <f t="shared" si="123"/>
        <v>0</v>
      </c>
      <c r="Q156" s="2">
        <f t="shared" si="123"/>
        <v>0</v>
      </c>
      <c r="R156" s="2">
        <f t="shared" si="123"/>
        <v>0</v>
      </c>
      <c r="S156" s="2">
        <f t="shared" si="123"/>
        <v>0</v>
      </c>
      <c r="T156" s="2">
        <f t="shared" si="123"/>
        <v>0</v>
      </c>
      <c r="U156" s="2">
        <f t="shared" si="123"/>
        <v>0</v>
      </c>
      <c r="V156" s="2">
        <f t="shared" si="123"/>
        <v>0</v>
      </c>
      <c r="W156" s="2">
        <f t="shared" si="123"/>
        <v>0</v>
      </c>
      <c r="X156" s="2">
        <f t="shared" si="123"/>
        <v>0</v>
      </c>
      <c r="Y156" s="2">
        <f t="shared" si="123"/>
        <v>0</v>
      </c>
      <c r="Z156" s="2">
        <f t="shared" si="123"/>
        <v>0</v>
      </c>
      <c r="AA156" s="2">
        <f t="shared" si="123"/>
        <v>0</v>
      </c>
      <c r="AB156" s="2">
        <f t="shared" si="123"/>
        <v>0</v>
      </c>
      <c r="AC156" s="2">
        <f t="shared" si="123"/>
        <v>0</v>
      </c>
      <c r="AD156" s="2">
        <f t="shared" si="123"/>
        <v>0</v>
      </c>
      <c r="AE156" s="2">
        <f t="shared" si="123"/>
        <v>0</v>
      </c>
      <c r="AF156" s="2">
        <f t="shared" si="123"/>
        <v>0</v>
      </c>
      <c r="AG156" s="2">
        <f t="shared" si="123"/>
        <v>0</v>
      </c>
      <c r="AH156" s="2">
        <f t="shared" si="123"/>
        <v>0</v>
      </c>
      <c r="AI156" s="2">
        <f t="shared" si="123"/>
        <v>0</v>
      </c>
      <c r="AJ156" s="2">
        <f t="shared" si="123"/>
        <v>0</v>
      </c>
      <c r="AK156" s="2">
        <f t="shared" si="123"/>
        <v>0</v>
      </c>
      <c r="AL156" s="2">
        <f t="shared" si="123"/>
        <v>0</v>
      </c>
      <c r="AM156" s="2">
        <f t="shared" si="123"/>
        <v>0</v>
      </c>
      <c r="AN156" s="2">
        <f t="shared" si="123"/>
        <v>0</v>
      </c>
      <c r="AO156" s="2">
        <f t="shared" si="123"/>
        <v>0</v>
      </c>
      <c r="AP156" s="2">
        <f t="shared" si="123"/>
        <v>0</v>
      </c>
      <c r="AQ156" s="2">
        <f t="shared" si="123"/>
        <v>0</v>
      </c>
      <c r="AR156" s="2">
        <f t="shared" si="123"/>
        <v>0</v>
      </c>
      <c r="AS156" s="2">
        <f t="shared" si="123"/>
        <v>0</v>
      </c>
      <c r="AT156" s="2">
        <f t="shared" si="123"/>
        <v>0</v>
      </c>
      <c r="AU156" s="2">
        <f t="shared" ref="AU156:BZ156" si="124">AU161</f>
        <v>0</v>
      </c>
      <c r="AV156" s="2">
        <f t="shared" si="124"/>
        <v>0</v>
      </c>
      <c r="AW156" s="2">
        <f t="shared" si="124"/>
        <v>0</v>
      </c>
      <c r="AX156" s="2">
        <f t="shared" si="124"/>
        <v>0</v>
      </c>
      <c r="AY156" s="2">
        <f t="shared" si="124"/>
        <v>0</v>
      </c>
      <c r="AZ156" s="2">
        <f t="shared" si="124"/>
        <v>0</v>
      </c>
      <c r="BA156" s="2">
        <f t="shared" si="124"/>
        <v>0</v>
      </c>
      <c r="BB156" s="2">
        <f t="shared" si="124"/>
        <v>0</v>
      </c>
      <c r="BC156" s="2">
        <f t="shared" si="124"/>
        <v>0</v>
      </c>
      <c r="BD156" s="2">
        <f t="shared" si="124"/>
        <v>0</v>
      </c>
      <c r="BE156" s="2">
        <f t="shared" si="124"/>
        <v>0</v>
      </c>
      <c r="BF156" s="2">
        <f t="shared" si="124"/>
        <v>0</v>
      </c>
      <c r="BG156" s="2">
        <f t="shared" si="124"/>
        <v>0</v>
      </c>
      <c r="BH156" s="2">
        <f t="shared" si="124"/>
        <v>0</v>
      </c>
      <c r="BI156" s="2">
        <f t="shared" si="124"/>
        <v>0</v>
      </c>
      <c r="BJ156" s="2">
        <f t="shared" si="124"/>
        <v>0</v>
      </c>
      <c r="BK156" s="2">
        <f t="shared" si="124"/>
        <v>0</v>
      </c>
      <c r="BL156" s="2">
        <f t="shared" si="124"/>
        <v>0</v>
      </c>
      <c r="BM156" s="2">
        <f t="shared" si="124"/>
        <v>0</v>
      </c>
      <c r="BN156" s="2">
        <f t="shared" si="124"/>
        <v>0</v>
      </c>
      <c r="BO156" s="2">
        <f t="shared" si="124"/>
        <v>0</v>
      </c>
      <c r="BP156" s="2">
        <f t="shared" si="124"/>
        <v>0</v>
      </c>
      <c r="BQ156" s="2">
        <f t="shared" si="124"/>
        <v>0</v>
      </c>
      <c r="BR156" s="2">
        <f t="shared" si="124"/>
        <v>0</v>
      </c>
      <c r="BS156" s="2">
        <f t="shared" si="124"/>
        <v>0</v>
      </c>
      <c r="BT156" s="2">
        <f t="shared" si="124"/>
        <v>0</v>
      </c>
      <c r="BU156" s="2">
        <f t="shared" si="124"/>
        <v>0</v>
      </c>
      <c r="BV156" s="2">
        <f t="shared" si="124"/>
        <v>0</v>
      </c>
      <c r="BW156" s="2">
        <f t="shared" si="124"/>
        <v>0</v>
      </c>
      <c r="BX156" s="2">
        <f t="shared" si="124"/>
        <v>0</v>
      </c>
      <c r="BY156" s="2">
        <f t="shared" si="124"/>
        <v>0</v>
      </c>
      <c r="BZ156" s="2">
        <f t="shared" si="124"/>
        <v>0</v>
      </c>
      <c r="CA156" s="2">
        <f t="shared" ref="CA156:DF156" si="125">CA161</f>
        <v>0</v>
      </c>
      <c r="CB156" s="2">
        <f t="shared" si="125"/>
        <v>0</v>
      </c>
      <c r="CC156" s="2">
        <f t="shared" si="125"/>
        <v>0</v>
      </c>
      <c r="CD156" s="2">
        <f t="shared" si="125"/>
        <v>0</v>
      </c>
      <c r="CE156" s="2">
        <f t="shared" si="125"/>
        <v>0</v>
      </c>
      <c r="CF156" s="2">
        <f t="shared" si="125"/>
        <v>0</v>
      </c>
      <c r="CG156" s="2">
        <f t="shared" si="125"/>
        <v>0</v>
      </c>
      <c r="CH156" s="2">
        <f t="shared" si="125"/>
        <v>0</v>
      </c>
      <c r="CI156" s="2">
        <f t="shared" si="125"/>
        <v>0</v>
      </c>
      <c r="CJ156" s="2">
        <f t="shared" si="125"/>
        <v>0</v>
      </c>
      <c r="CK156" s="2">
        <f t="shared" si="125"/>
        <v>0</v>
      </c>
      <c r="CL156" s="2">
        <f t="shared" si="125"/>
        <v>0</v>
      </c>
      <c r="CM156" s="2">
        <f t="shared" si="125"/>
        <v>0</v>
      </c>
      <c r="CN156" s="2">
        <f t="shared" si="125"/>
        <v>0</v>
      </c>
      <c r="CO156" s="2">
        <f t="shared" si="125"/>
        <v>0</v>
      </c>
      <c r="CP156" s="2">
        <f t="shared" si="125"/>
        <v>0</v>
      </c>
      <c r="CQ156" s="2">
        <f t="shared" si="125"/>
        <v>0</v>
      </c>
      <c r="CR156" s="2">
        <f t="shared" si="125"/>
        <v>0</v>
      </c>
      <c r="CS156" s="2">
        <f t="shared" si="125"/>
        <v>0</v>
      </c>
      <c r="CT156" s="2">
        <f t="shared" si="125"/>
        <v>0</v>
      </c>
      <c r="CU156" s="2">
        <f t="shared" si="125"/>
        <v>0</v>
      </c>
      <c r="CV156" s="2">
        <f t="shared" si="125"/>
        <v>0</v>
      </c>
      <c r="CW156" s="2">
        <f t="shared" si="125"/>
        <v>0</v>
      </c>
      <c r="CX156" s="2">
        <f t="shared" si="125"/>
        <v>0</v>
      </c>
      <c r="CY156" s="2">
        <f t="shared" si="125"/>
        <v>0</v>
      </c>
      <c r="CZ156" s="2">
        <f t="shared" si="125"/>
        <v>0</v>
      </c>
      <c r="DA156" s="2">
        <f t="shared" si="125"/>
        <v>0</v>
      </c>
      <c r="DB156" s="2">
        <f t="shared" si="125"/>
        <v>0</v>
      </c>
      <c r="DC156" s="2">
        <f t="shared" si="125"/>
        <v>0</v>
      </c>
      <c r="DD156" s="2">
        <f t="shared" si="125"/>
        <v>0</v>
      </c>
      <c r="DE156" s="2">
        <f t="shared" si="125"/>
        <v>0</v>
      </c>
      <c r="DF156" s="2">
        <f t="shared" si="125"/>
        <v>0</v>
      </c>
      <c r="DG156" s="3">
        <f t="shared" ref="DG156:EL156" si="126">DG161</f>
        <v>0</v>
      </c>
      <c r="DH156" s="3">
        <f t="shared" si="126"/>
        <v>0</v>
      </c>
      <c r="DI156" s="3">
        <f t="shared" si="126"/>
        <v>0</v>
      </c>
      <c r="DJ156" s="3">
        <f t="shared" si="126"/>
        <v>0</v>
      </c>
      <c r="DK156" s="3">
        <f t="shared" si="126"/>
        <v>0</v>
      </c>
      <c r="DL156" s="3">
        <f t="shared" si="126"/>
        <v>0</v>
      </c>
      <c r="DM156" s="3">
        <f t="shared" si="126"/>
        <v>0</v>
      </c>
      <c r="DN156" s="3">
        <f t="shared" si="126"/>
        <v>0</v>
      </c>
      <c r="DO156" s="3">
        <f t="shared" si="126"/>
        <v>0</v>
      </c>
      <c r="DP156" s="3">
        <f t="shared" si="126"/>
        <v>0</v>
      </c>
      <c r="DQ156" s="3">
        <f t="shared" si="126"/>
        <v>0</v>
      </c>
      <c r="DR156" s="3">
        <f t="shared" si="126"/>
        <v>0</v>
      </c>
      <c r="DS156" s="3">
        <f t="shared" si="126"/>
        <v>0</v>
      </c>
      <c r="DT156" s="3">
        <f t="shared" si="126"/>
        <v>0</v>
      </c>
      <c r="DU156" s="3">
        <f t="shared" si="126"/>
        <v>0</v>
      </c>
      <c r="DV156" s="3">
        <f t="shared" si="126"/>
        <v>0</v>
      </c>
      <c r="DW156" s="3">
        <f t="shared" si="126"/>
        <v>0</v>
      </c>
      <c r="DX156" s="3">
        <f t="shared" si="126"/>
        <v>0</v>
      </c>
      <c r="DY156" s="3">
        <f t="shared" si="126"/>
        <v>0</v>
      </c>
      <c r="DZ156" s="3">
        <f t="shared" si="126"/>
        <v>0</v>
      </c>
      <c r="EA156" s="3">
        <f t="shared" si="126"/>
        <v>0</v>
      </c>
      <c r="EB156" s="3">
        <f t="shared" si="126"/>
        <v>0</v>
      </c>
      <c r="EC156" s="3">
        <f t="shared" si="126"/>
        <v>0</v>
      </c>
      <c r="ED156" s="3">
        <f t="shared" si="126"/>
        <v>0</v>
      </c>
      <c r="EE156" s="3">
        <f t="shared" si="126"/>
        <v>0</v>
      </c>
      <c r="EF156" s="3">
        <f t="shared" si="126"/>
        <v>0</v>
      </c>
      <c r="EG156" s="3">
        <f t="shared" si="126"/>
        <v>0</v>
      </c>
      <c r="EH156" s="3">
        <f t="shared" si="126"/>
        <v>0</v>
      </c>
      <c r="EI156" s="3">
        <f t="shared" si="126"/>
        <v>0</v>
      </c>
      <c r="EJ156" s="3">
        <f t="shared" si="126"/>
        <v>0</v>
      </c>
      <c r="EK156" s="3">
        <f t="shared" si="126"/>
        <v>0</v>
      </c>
      <c r="EL156" s="3">
        <f t="shared" si="126"/>
        <v>0</v>
      </c>
      <c r="EM156" s="3">
        <f t="shared" ref="EM156:FR156" si="127">EM161</f>
        <v>0</v>
      </c>
      <c r="EN156" s="3">
        <f t="shared" si="127"/>
        <v>0</v>
      </c>
      <c r="EO156" s="3">
        <f t="shared" si="127"/>
        <v>0</v>
      </c>
      <c r="EP156" s="3">
        <f t="shared" si="127"/>
        <v>0</v>
      </c>
      <c r="EQ156" s="3">
        <f t="shared" si="127"/>
        <v>0</v>
      </c>
      <c r="ER156" s="3">
        <f t="shared" si="127"/>
        <v>0</v>
      </c>
      <c r="ES156" s="3">
        <f t="shared" si="127"/>
        <v>0</v>
      </c>
      <c r="ET156" s="3">
        <f t="shared" si="127"/>
        <v>0</v>
      </c>
      <c r="EU156" s="3">
        <f t="shared" si="127"/>
        <v>0</v>
      </c>
      <c r="EV156" s="3">
        <f t="shared" si="127"/>
        <v>0</v>
      </c>
      <c r="EW156" s="3">
        <f t="shared" si="127"/>
        <v>0</v>
      </c>
      <c r="EX156" s="3">
        <f t="shared" si="127"/>
        <v>0</v>
      </c>
      <c r="EY156" s="3">
        <f t="shared" si="127"/>
        <v>0</v>
      </c>
      <c r="EZ156" s="3">
        <f t="shared" si="127"/>
        <v>0</v>
      </c>
      <c r="FA156" s="3">
        <f t="shared" si="127"/>
        <v>0</v>
      </c>
      <c r="FB156" s="3">
        <f t="shared" si="127"/>
        <v>0</v>
      </c>
      <c r="FC156" s="3">
        <f t="shared" si="127"/>
        <v>0</v>
      </c>
      <c r="FD156" s="3">
        <f t="shared" si="127"/>
        <v>0</v>
      </c>
      <c r="FE156" s="3">
        <f t="shared" si="127"/>
        <v>0</v>
      </c>
      <c r="FF156" s="3">
        <f t="shared" si="127"/>
        <v>0</v>
      </c>
      <c r="FG156" s="3">
        <f t="shared" si="127"/>
        <v>0</v>
      </c>
      <c r="FH156" s="3">
        <f t="shared" si="127"/>
        <v>0</v>
      </c>
      <c r="FI156" s="3">
        <f t="shared" si="127"/>
        <v>0</v>
      </c>
      <c r="FJ156" s="3">
        <f t="shared" si="127"/>
        <v>0</v>
      </c>
      <c r="FK156" s="3">
        <f t="shared" si="127"/>
        <v>0</v>
      </c>
      <c r="FL156" s="3">
        <f t="shared" si="127"/>
        <v>0</v>
      </c>
      <c r="FM156" s="3">
        <f t="shared" si="127"/>
        <v>0</v>
      </c>
      <c r="FN156" s="3">
        <f t="shared" si="127"/>
        <v>0</v>
      </c>
      <c r="FO156" s="3">
        <f t="shared" si="127"/>
        <v>0</v>
      </c>
      <c r="FP156" s="3">
        <f t="shared" si="127"/>
        <v>0</v>
      </c>
      <c r="FQ156" s="3">
        <f t="shared" si="127"/>
        <v>0</v>
      </c>
      <c r="FR156" s="3">
        <f t="shared" si="127"/>
        <v>0</v>
      </c>
      <c r="FS156" s="3">
        <f t="shared" ref="FS156:GX156" si="128">FS161</f>
        <v>0</v>
      </c>
      <c r="FT156" s="3">
        <f t="shared" si="128"/>
        <v>0</v>
      </c>
      <c r="FU156" s="3">
        <f t="shared" si="128"/>
        <v>0</v>
      </c>
      <c r="FV156" s="3">
        <f t="shared" si="128"/>
        <v>0</v>
      </c>
      <c r="FW156" s="3">
        <f t="shared" si="128"/>
        <v>0</v>
      </c>
      <c r="FX156" s="3">
        <f t="shared" si="128"/>
        <v>0</v>
      </c>
      <c r="FY156" s="3">
        <f t="shared" si="128"/>
        <v>0</v>
      </c>
      <c r="FZ156" s="3">
        <f t="shared" si="128"/>
        <v>0</v>
      </c>
      <c r="GA156" s="3">
        <f t="shared" si="128"/>
        <v>0</v>
      </c>
      <c r="GB156" s="3">
        <f t="shared" si="128"/>
        <v>0</v>
      </c>
      <c r="GC156" s="3">
        <f t="shared" si="128"/>
        <v>0</v>
      </c>
      <c r="GD156" s="3">
        <f t="shared" si="128"/>
        <v>0</v>
      </c>
      <c r="GE156" s="3">
        <f t="shared" si="128"/>
        <v>0</v>
      </c>
      <c r="GF156" s="3">
        <f t="shared" si="128"/>
        <v>0</v>
      </c>
      <c r="GG156" s="3">
        <f t="shared" si="128"/>
        <v>0</v>
      </c>
      <c r="GH156" s="3">
        <f t="shared" si="128"/>
        <v>0</v>
      </c>
      <c r="GI156" s="3">
        <f t="shared" si="128"/>
        <v>0</v>
      </c>
      <c r="GJ156" s="3">
        <f t="shared" si="128"/>
        <v>0</v>
      </c>
      <c r="GK156" s="3">
        <f t="shared" si="128"/>
        <v>0</v>
      </c>
      <c r="GL156" s="3">
        <f t="shared" si="128"/>
        <v>0</v>
      </c>
      <c r="GM156" s="3">
        <f t="shared" si="128"/>
        <v>0</v>
      </c>
      <c r="GN156" s="3">
        <f t="shared" si="128"/>
        <v>0</v>
      </c>
      <c r="GO156" s="3">
        <f t="shared" si="128"/>
        <v>0</v>
      </c>
      <c r="GP156" s="3">
        <f t="shared" si="128"/>
        <v>0</v>
      </c>
      <c r="GQ156" s="3">
        <f t="shared" si="128"/>
        <v>0</v>
      </c>
      <c r="GR156" s="3">
        <f t="shared" si="128"/>
        <v>0</v>
      </c>
      <c r="GS156" s="3">
        <f t="shared" si="128"/>
        <v>0</v>
      </c>
      <c r="GT156" s="3">
        <f t="shared" si="128"/>
        <v>0</v>
      </c>
      <c r="GU156" s="3">
        <f t="shared" si="128"/>
        <v>0</v>
      </c>
      <c r="GV156" s="3">
        <f t="shared" si="128"/>
        <v>0</v>
      </c>
      <c r="GW156" s="3">
        <f t="shared" si="128"/>
        <v>0</v>
      </c>
      <c r="GX156" s="3">
        <f t="shared" si="128"/>
        <v>0</v>
      </c>
    </row>
    <row r="158" spans="1:245" x14ac:dyDescent="0.2">
      <c r="A158">
        <v>17</v>
      </c>
      <c r="B158">
        <v>1</v>
      </c>
      <c r="D158">
        <f>ROW(EtalonRes!A41)</f>
        <v>41</v>
      </c>
      <c r="E158" t="s">
        <v>3</v>
      </c>
      <c r="F158" t="s">
        <v>98</v>
      </c>
      <c r="G158" t="s">
        <v>99</v>
      </c>
      <c r="H158" t="s">
        <v>26</v>
      </c>
      <c r="I158">
        <f>ROUND((104)/100,9)</f>
        <v>1.04</v>
      </c>
      <c r="J158">
        <v>0</v>
      </c>
      <c r="K158">
        <f>ROUND((104)/100,9)</f>
        <v>1.04</v>
      </c>
      <c r="O158">
        <f>ROUND(CP158,2)</f>
        <v>17583.72</v>
      </c>
      <c r="P158">
        <f>ROUND(CQ158*I158,2)</f>
        <v>2837.35</v>
      </c>
      <c r="Q158">
        <f>ROUND(CR158*I158,2)</f>
        <v>0</v>
      </c>
      <c r="R158">
        <f>ROUND(CS158*I158,2)</f>
        <v>0</v>
      </c>
      <c r="S158">
        <f>ROUND(CT158*I158,2)</f>
        <v>14746.37</v>
      </c>
      <c r="T158">
        <f>ROUND(CU158*I158,2)</f>
        <v>0</v>
      </c>
      <c r="U158">
        <f>CV158*I158</f>
        <v>30.721599999999999</v>
      </c>
      <c r="V158">
        <f>CW158*I158</f>
        <v>0</v>
      </c>
      <c r="W158">
        <f>ROUND(CX158*I158,2)</f>
        <v>0</v>
      </c>
      <c r="X158">
        <f>ROUND(CY158,2)</f>
        <v>10322.459999999999</v>
      </c>
      <c r="Y158">
        <f>ROUND(CZ158,2)</f>
        <v>1474.64</v>
      </c>
      <c r="AA158">
        <v>-1</v>
      </c>
      <c r="AB158">
        <f>ROUND((AC158+AD158+AF158),6)</f>
        <v>16907.419999999998</v>
      </c>
      <c r="AC158">
        <f>ROUND((ES158),6)</f>
        <v>2728.22</v>
      </c>
      <c r="AD158">
        <f>ROUND((((ET158)-(EU158))+AE158),6)</f>
        <v>0</v>
      </c>
      <c r="AE158">
        <f>ROUND((EU158),6)</f>
        <v>0</v>
      </c>
      <c r="AF158">
        <f>ROUND((EV158),6)</f>
        <v>14179.2</v>
      </c>
      <c r="AG158">
        <f>ROUND((AP158),6)</f>
        <v>0</v>
      </c>
      <c r="AH158">
        <f>(EW158)</f>
        <v>29.54</v>
      </c>
      <c r="AI158">
        <f>(EX158)</f>
        <v>0</v>
      </c>
      <c r="AJ158">
        <f>(AS158)</f>
        <v>0</v>
      </c>
      <c r="AK158">
        <v>16907.419999999998</v>
      </c>
      <c r="AL158">
        <v>2728.22</v>
      </c>
      <c r="AM158">
        <v>0</v>
      </c>
      <c r="AN158">
        <v>0</v>
      </c>
      <c r="AO158">
        <v>14179.2</v>
      </c>
      <c r="AP158">
        <v>0</v>
      </c>
      <c r="AQ158">
        <v>29.54</v>
      </c>
      <c r="AR158">
        <v>0</v>
      </c>
      <c r="AS158">
        <v>0</v>
      </c>
      <c r="AT158">
        <v>70</v>
      </c>
      <c r="AU158">
        <v>10</v>
      </c>
      <c r="AV158">
        <v>1</v>
      </c>
      <c r="AW158">
        <v>1</v>
      </c>
      <c r="AZ158">
        <v>1</v>
      </c>
      <c r="BA158">
        <v>1</v>
      </c>
      <c r="BB158">
        <v>1</v>
      </c>
      <c r="BC158">
        <v>1</v>
      </c>
      <c r="BD158" t="s">
        <v>3</v>
      </c>
      <c r="BE158" t="s">
        <v>3</v>
      </c>
      <c r="BF158" t="s">
        <v>3</v>
      </c>
      <c r="BG158" t="s">
        <v>3</v>
      </c>
      <c r="BH158">
        <v>0</v>
      </c>
      <c r="BI158">
        <v>4</v>
      </c>
      <c r="BJ158" t="s">
        <v>100</v>
      </c>
      <c r="BM158">
        <v>0</v>
      </c>
      <c r="BN158">
        <v>0</v>
      </c>
      <c r="BO158" t="s">
        <v>3</v>
      </c>
      <c r="BP158">
        <v>0</v>
      </c>
      <c r="BQ158">
        <v>1</v>
      </c>
      <c r="BR158">
        <v>0</v>
      </c>
      <c r="BS158">
        <v>1</v>
      </c>
      <c r="BT158">
        <v>1</v>
      </c>
      <c r="BU158">
        <v>1</v>
      </c>
      <c r="BV158">
        <v>1</v>
      </c>
      <c r="BW158">
        <v>1</v>
      </c>
      <c r="BX158">
        <v>1</v>
      </c>
      <c r="BY158" t="s">
        <v>3</v>
      </c>
      <c r="BZ158">
        <v>70</v>
      </c>
      <c r="CA158">
        <v>10</v>
      </c>
      <c r="CB158" t="s">
        <v>3</v>
      </c>
      <c r="CE158">
        <v>0</v>
      </c>
      <c r="CF158">
        <v>0</v>
      </c>
      <c r="CG158">
        <v>0</v>
      </c>
      <c r="CM158">
        <v>0</v>
      </c>
      <c r="CN158" t="s">
        <v>3</v>
      </c>
      <c r="CO158">
        <v>0</v>
      </c>
      <c r="CP158">
        <f>(P158+Q158+S158)</f>
        <v>17583.72</v>
      </c>
      <c r="CQ158">
        <f>(AC158*BC158*AW158)</f>
        <v>2728.22</v>
      </c>
      <c r="CR158">
        <f>((((ET158)*BB158-(EU158)*BS158)+AE158*BS158)*AV158)</f>
        <v>0</v>
      </c>
      <c r="CS158">
        <f>(AE158*BS158*AV158)</f>
        <v>0</v>
      </c>
      <c r="CT158">
        <f>(AF158*BA158*AV158)</f>
        <v>14179.2</v>
      </c>
      <c r="CU158">
        <f>AG158</f>
        <v>0</v>
      </c>
      <c r="CV158">
        <f>(AH158*AV158)</f>
        <v>29.54</v>
      </c>
      <c r="CW158">
        <f>AI158</f>
        <v>0</v>
      </c>
      <c r="CX158">
        <f>AJ158</f>
        <v>0</v>
      </c>
      <c r="CY158">
        <f>((S158*BZ158)/100)</f>
        <v>10322.459000000001</v>
      </c>
      <c r="CZ158">
        <f>((S158*CA158)/100)</f>
        <v>1474.6370000000002</v>
      </c>
      <c r="DC158" t="s">
        <v>3</v>
      </c>
      <c r="DD158" t="s">
        <v>3</v>
      </c>
      <c r="DE158" t="s">
        <v>3</v>
      </c>
      <c r="DF158" t="s">
        <v>3</v>
      </c>
      <c r="DG158" t="s">
        <v>3</v>
      </c>
      <c r="DH158" t="s">
        <v>3</v>
      </c>
      <c r="DI158" t="s">
        <v>3</v>
      </c>
      <c r="DJ158" t="s">
        <v>3</v>
      </c>
      <c r="DK158" t="s">
        <v>3</v>
      </c>
      <c r="DL158" t="s">
        <v>3</v>
      </c>
      <c r="DM158" t="s">
        <v>3</v>
      </c>
      <c r="DN158">
        <v>0</v>
      </c>
      <c r="DO158">
        <v>0</v>
      </c>
      <c r="DP158">
        <v>1</v>
      </c>
      <c r="DQ158">
        <v>1</v>
      </c>
      <c r="DU158">
        <v>1003</v>
      </c>
      <c r="DV158" t="s">
        <v>26</v>
      </c>
      <c r="DW158" t="s">
        <v>26</v>
      </c>
      <c r="DX158">
        <v>100</v>
      </c>
      <c r="DZ158" t="s">
        <v>3</v>
      </c>
      <c r="EA158" t="s">
        <v>3</v>
      </c>
      <c r="EB158" t="s">
        <v>3</v>
      </c>
      <c r="EC158" t="s">
        <v>3</v>
      </c>
      <c r="EE158">
        <v>1441815344</v>
      </c>
      <c r="EF158">
        <v>1</v>
      </c>
      <c r="EG158" t="s">
        <v>21</v>
      </c>
      <c r="EH158">
        <v>0</v>
      </c>
      <c r="EI158" t="s">
        <v>3</v>
      </c>
      <c r="EJ158">
        <v>4</v>
      </c>
      <c r="EK158">
        <v>0</v>
      </c>
      <c r="EL158" t="s">
        <v>22</v>
      </c>
      <c r="EM158" t="s">
        <v>23</v>
      </c>
      <c r="EO158" t="s">
        <v>3</v>
      </c>
      <c r="EQ158">
        <v>1024</v>
      </c>
      <c r="ER158">
        <v>16907.419999999998</v>
      </c>
      <c r="ES158">
        <v>2728.22</v>
      </c>
      <c r="ET158">
        <v>0</v>
      </c>
      <c r="EU158">
        <v>0</v>
      </c>
      <c r="EV158">
        <v>14179.2</v>
      </c>
      <c r="EW158">
        <v>29.54</v>
      </c>
      <c r="EX158">
        <v>0</v>
      </c>
      <c r="EY158">
        <v>0</v>
      </c>
      <c r="FQ158">
        <v>0</v>
      </c>
      <c r="FR158">
        <f>ROUND(IF(BI158=3,GM158,0),2)</f>
        <v>0</v>
      </c>
      <c r="FS158">
        <v>0</v>
      </c>
      <c r="FX158">
        <v>70</v>
      </c>
      <c r="FY158">
        <v>10</v>
      </c>
      <c r="GA158" t="s">
        <v>3</v>
      </c>
      <c r="GD158">
        <v>0</v>
      </c>
      <c r="GF158">
        <v>-317825441</v>
      </c>
      <c r="GG158">
        <v>2</v>
      </c>
      <c r="GH158">
        <v>1</v>
      </c>
      <c r="GI158">
        <v>-2</v>
      </c>
      <c r="GJ158">
        <v>0</v>
      </c>
      <c r="GK158">
        <f>ROUND(R158*(R12)/100,2)</f>
        <v>0</v>
      </c>
      <c r="GL158">
        <f>ROUND(IF(AND(BH158=3,BI158=3,FS158&lt;&gt;0),P158,0),2)</f>
        <v>0</v>
      </c>
      <c r="GM158">
        <f>ROUND(O158+X158+Y158+GK158,2)+GX158</f>
        <v>29380.82</v>
      </c>
      <c r="GN158">
        <f>IF(OR(BI158=0,BI158=1),GM158-GX158,0)</f>
        <v>0</v>
      </c>
      <c r="GO158">
        <f>IF(BI158=2,GM158-GX158,0)</f>
        <v>0</v>
      </c>
      <c r="GP158">
        <f>IF(BI158=4,GM158-GX158,0)</f>
        <v>29380.82</v>
      </c>
      <c r="GR158">
        <v>0</v>
      </c>
      <c r="GS158">
        <v>3</v>
      </c>
      <c r="GT158">
        <v>0</v>
      </c>
      <c r="GU158" t="s">
        <v>3</v>
      </c>
      <c r="GV158">
        <f>ROUND((GT158),6)</f>
        <v>0</v>
      </c>
      <c r="GW158">
        <v>1</v>
      </c>
      <c r="GX158">
        <f>ROUND(HC158*I158,2)</f>
        <v>0</v>
      </c>
      <c r="HA158">
        <v>0</v>
      </c>
      <c r="HB158">
        <v>0</v>
      </c>
      <c r="HC158">
        <f>GV158*GW158</f>
        <v>0</v>
      </c>
      <c r="HE158" t="s">
        <v>3</v>
      </c>
      <c r="HF158" t="s">
        <v>3</v>
      </c>
      <c r="HM158" t="s">
        <v>3</v>
      </c>
      <c r="HN158" t="s">
        <v>3</v>
      </c>
      <c r="HO158" t="s">
        <v>3</v>
      </c>
      <c r="HP158" t="s">
        <v>3</v>
      </c>
      <c r="HQ158" t="s">
        <v>3</v>
      </c>
      <c r="IK158">
        <v>0</v>
      </c>
    </row>
    <row r="159" spans="1:245" x14ac:dyDescent="0.2">
      <c r="A159">
        <v>17</v>
      </c>
      <c r="B159">
        <v>1</v>
      </c>
      <c r="D159">
        <f>ROW(EtalonRes!A42)</f>
        <v>42</v>
      </c>
      <c r="E159" t="s">
        <v>3</v>
      </c>
      <c r="F159" t="s">
        <v>24</v>
      </c>
      <c r="G159" t="s">
        <v>25</v>
      </c>
      <c r="H159" t="s">
        <v>26</v>
      </c>
      <c r="I159">
        <f>ROUND((104)*0.1/100,9)</f>
        <v>0.104</v>
      </c>
      <c r="J159">
        <v>0</v>
      </c>
      <c r="K159">
        <f>ROUND((104)*0.1/100,9)</f>
        <v>0.104</v>
      </c>
      <c r="O159">
        <f>ROUND(CP159,2)</f>
        <v>210.48</v>
      </c>
      <c r="P159">
        <f>ROUND(CQ159*I159,2)</f>
        <v>0</v>
      </c>
      <c r="Q159">
        <f>ROUND(CR159*I159,2)</f>
        <v>0</v>
      </c>
      <c r="R159">
        <f>ROUND(CS159*I159,2)</f>
        <v>0</v>
      </c>
      <c r="S159">
        <f>ROUND(CT159*I159,2)</f>
        <v>210.48</v>
      </c>
      <c r="T159">
        <f>ROUND(CU159*I159,2)</f>
        <v>0</v>
      </c>
      <c r="U159">
        <f>CV159*I159</f>
        <v>0.37440000000000001</v>
      </c>
      <c r="V159">
        <f>CW159*I159</f>
        <v>0</v>
      </c>
      <c r="W159">
        <f>ROUND(CX159*I159,2)</f>
        <v>0</v>
      </c>
      <c r="X159">
        <f>ROUND(CY159,2)</f>
        <v>147.34</v>
      </c>
      <c r="Y159">
        <f>ROUND(CZ159,2)</f>
        <v>21.05</v>
      </c>
      <c r="AA159">
        <v>-1</v>
      </c>
      <c r="AB159">
        <f>ROUND((AC159+AD159+AF159),6)</f>
        <v>2023.8</v>
      </c>
      <c r="AC159">
        <f>ROUND(((ES159*4)),6)</f>
        <v>0</v>
      </c>
      <c r="AD159">
        <f>ROUND(((((ET159*4))-((EU159*4)))+AE159),6)</f>
        <v>0</v>
      </c>
      <c r="AE159">
        <f>ROUND(((EU159*4)),6)</f>
        <v>0</v>
      </c>
      <c r="AF159">
        <f>ROUND(((EV159*4)),6)</f>
        <v>2023.8</v>
      </c>
      <c r="AG159">
        <f>ROUND((AP159),6)</f>
        <v>0</v>
      </c>
      <c r="AH159">
        <f>((EW159*4))</f>
        <v>3.6</v>
      </c>
      <c r="AI159">
        <f>((EX159*4))</f>
        <v>0</v>
      </c>
      <c r="AJ159">
        <f>(AS159)</f>
        <v>0</v>
      </c>
      <c r="AK159">
        <v>505.95</v>
      </c>
      <c r="AL159">
        <v>0</v>
      </c>
      <c r="AM159">
        <v>0</v>
      </c>
      <c r="AN159">
        <v>0</v>
      </c>
      <c r="AO159">
        <v>505.95</v>
      </c>
      <c r="AP159">
        <v>0</v>
      </c>
      <c r="AQ159">
        <v>0.9</v>
      </c>
      <c r="AR159">
        <v>0</v>
      </c>
      <c r="AS159">
        <v>0</v>
      </c>
      <c r="AT159">
        <v>70</v>
      </c>
      <c r="AU159">
        <v>10</v>
      </c>
      <c r="AV159">
        <v>1</v>
      </c>
      <c r="AW159">
        <v>1</v>
      </c>
      <c r="AZ159">
        <v>1</v>
      </c>
      <c r="BA159">
        <v>1</v>
      </c>
      <c r="BB159">
        <v>1</v>
      </c>
      <c r="BC159">
        <v>1</v>
      </c>
      <c r="BD159" t="s">
        <v>3</v>
      </c>
      <c r="BE159" t="s">
        <v>3</v>
      </c>
      <c r="BF159" t="s">
        <v>3</v>
      </c>
      <c r="BG159" t="s">
        <v>3</v>
      </c>
      <c r="BH159">
        <v>0</v>
      </c>
      <c r="BI159">
        <v>4</v>
      </c>
      <c r="BJ159" t="s">
        <v>27</v>
      </c>
      <c r="BM159">
        <v>0</v>
      </c>
      <c r="BN159">
        <v>0</v>
      </c>
      <c r="BO159" t="s">
        <v>3</v>
      </c>
      <c r="BP159">
        <v>0</v>
      </c>
      <c r="BQ159">
        <v>1</v>
      </c>
      <c r="BR159">
        <v>0</v>
      </c>
      <c r="BS159">
        <v>1</v>
      </c>
      <c r="BT159">
        <v>1</v>
      </c>
      <c r="BU159">
        <v>1</v>
      </c>
      <c r="BV159">
        <v>1</v>
      </c>
      <c r="BW159">
        <v>1</v>
      </c>
      <c r="BX159">
        <v>1</v>
      </c>
      <c r="BY159" t="s">
        <v>3</v>
      </c>
      <c r="BZ159">
        <v>70</v>
      </c>
      <c r="CA159">
        <v>10</v>
      </c>
      <c r="CB159" t="s">
        <v>3</v>
      </c>
      <c r="CE159">
        <v>0</v>
      </c>
      <c r="CF159">
        <v>0</v>
      </c>
      <c r="CG159">
        <v>0</v>
      </c>
      <c r="CM159">
        <v>0</v>
      </c>
      <c r="CN159" t="s">
        <v>3</v>
      </c>
      <c r="CO159">
        <v>0</v>
      </c>
      <c r="CP159">
        <f>(P159+Q159+S159)</f>
        <v>210.48</v>
      </c>
      <c r="CQ159">
        <f>(AC159*BC159*AW159)</f>
        <v>0</v>
      </c>
      <c r="CR159">
        <f>(((((ET159*4))*BB159-((EU159*4))*BS159)+AE159*BS159)*AV159)</f>
        <v>0</v>
      </c>
      <c r="CS159">
        <f>(AE159*BS159*AV159)</f>
        <v>0</v>
      </c>
      <c r="CT159">
        <f>(AF159*BA159*AV159)</f>
        <v>2023.8</v>
      </c>
      <c r="CU159">
        <f>AG159</f>
        <v>0</v>
      </c>
      <c r="CV159">
        <f>(AH159*AV159)</f>
        <v>3.6</v>
      </c>
      <c r="CW159">
        <f>AI159</f>
        <v>0</v>
      </c>
      <c r="CX159">
        <f>AJ159</f>
        <v>0</v>
      </c>
      <c r="CY159">
        <f>((S159*BZ159)/100)</f>
        <v>147.33599999999998</v>
      </c>
      <c r="CZ159">
        <f>((S159*CA159)/100)</f>
        <v>21.047999999999998</v>
      </c>
      <c r="DC159" t="s">
        <v>3</v>
      </c>
      <c r="DD159" t="s">
        <v>28</v>
      </c>
      <c r="DE159" t="s">
        <v>28</v>
      </c>
      <c r="DF159" t="s">
        <v>28</v>
      </c>
      <c r="DG159" t="s">
        <v>28</v>
      </c>
      <c r="DH159" t="s">
        <v>3</v>
      </c>
      <c r="DI159" t="s">
        <v>28</v>
      </c>
      <c r="DJ159" t="s">
        <v>28</v>
      </c>
      <c r="DK159" t="s">
        <v>3</v>
      </c>
      <c r="DL159" t="s">
        <v>3</v>
      </c>
      <c r="DM159" t="s">
        <v>3</v>
      </c>
      <c r="DN159">
        <v>0</v>
      </c>
      <c r="DO159">
        <v>0</v>
      </c>
      <c r="DP159">
        <v>1</v>
      </c>
      <c r="DQ159">
        <v>1</v>
      </c>
      <c r="DU159">
        <v>1003</v>
      </c>
      <c r="DV159" t="s">
        <v>26</v>
      </c>
      <c r="DW159" t="s">
        <v>26</v>
      </c>
      <c r="DX159">
        <v>100</v>
      </c>
      <c r="DZ159" t="s">
        <v>3</v>
      </c>
      <c r="EA159" t="s">
        <v>3</v>
      </c>
      <c r="EB159" t="s">
        <v>3</v>
      </c>
      <c r="EC159" t="s">
        <v>3</v>
      </c>
      <c r="EE159">
        <v>1441815344</v>
      </c>
      <c r="EF159">
        <v>1</v>
      </c>
      <c r="EG159" t="s">
        <v>21</v>
      </c>
      <c r="EH159">
        <v>0</v>
      </c>
      <c r="EI159" t="s">
        <v>3</v>
      </c>
      <c r="EJ159">
        <v>4</v>
      </c>
      <c r="EK159">
        <v>0</v>
      </c>
      <c r="EL159" t="s">
        <v>22</v>
      </c>
      <c r="EM159" t="s">
        <v>23</v>
      </c>
      <c r="EO159" t="s">
        <v>3</v>
      </c>
      <c r="EQ159">
        <v>1024</v>
      </c>
      <c r="ER159">
        <v>505.95</v>
      </c>
      <c r="ES159">
        <v>0</v>
      </c>
      <c r="ET159">
        <v>0</v>
      </c>
      <c r="EU159">
        <v>0</v>
      </c>
      <c r="EV159">
        <v>505.95</v>
      </c>
      <c r="EW159">
        <v>0.9</v>
      </c>
      <c r="EX159">
        <v>0</v>
      </c>
      <c r="EY159">
        <v>0</v>
      </c>
      <c r="FQ159">
        <v>0</v>
      </c>
      <c r="FR159">
        <f>ROUND(IF(BI159=3,GM159,0),2)</f>
        <v>0</v>
      </c>
      <c r="FS159">
        <v>0</v>
      </c>
      <c r="FX159">
        <v>70</v>
      </c>
      <c r="FY159">
        <v>10</v>
      </c>
      <c r="GA159" t="s">
        <v>3</v>
      </c>
      <c r="GD159">
        <v>0</v>
      </c>
      <c r="GF159">
        <v>-341239612</v>
      </c>
      <c r="GG159">
        <v>2</v>
      </c>
      <c r="GH159">
        <v>1</v>
      </c>
      <c r="GI159">
        <v>-2</v>
      </c>
      <c r="GJ159">
        <v>0</v>
      </c>
      <c r="GK159">
        <f>ROUND(R159*(R12)/100,2)</f>
        <v>0</v>
      </c>
      <c r="GL159">
        <f>ROUND(IF(AND(BH159=3,BI159=3,FS159&lt;&gt;0),P159,0),2)</f>
        <v>0</v>
      </c>
      <c r="GM159">
        <f>ROUND(O159+X159+Y159+GK159,2)+GX159</f>
        <v>378.87</v>
      </c>
      <c r="GN159">
        <f>IF(OR(BI159=0,BI159=1),GM159-GX159,0)</f>
        <v>0</v>
      </c>
      <c r="GO159">
        <f>IF(BI159=2,GM159-GX159,0)</f>
        <v>0</v>
      </c>
      <c r="GP159">
        <f>IF(BI159=4,GM159-GX159,0)</f>
        <v>378.87</v>
      </c>
      <c r="GR159">
        <v>0</v>
      </c>
      <c r="GS159">
        <v>3</v>
      </c>
      <c r="GT159">
        <v>0</v>
      </c>
      <c r="GU159" t="s">
        <v>3</v>
      </c>
      <c r="GV159">
        <f>ROUND((GT159),6)</f>
        <v>0</v>
      </c>
      <c r="GW159">
        <v>1</v>
      </c>
      <c r="GX159">
        <f>ROUND(HC159*I159,2)</f>
        <v>0</v>
      </c>
      <c r="HA159">
        <v>0</v>
      </c>
      <c r="HB159">
        <v>0</v>
      </c>
      <c r="HC159">
        <f>GV159*GW159</f>
        <v>0</v>
      </c>
      <c r="HE159" t="s">
        <v>3</v>
      </c>
      <c r="HF159" t="s">
        <v>3</v>
      </c>
      <c r="HM159" t="s">
        <v>3</v>
      </c>
      <c r="HN159" t="s">
        <v>3</v>
      </c>
      <c r="HO159" t="s">
        <v>3</v>
      </c>
      <c r="HP159" t="s">
        <v>3</v>
      </c>
      <c r="HQ159" t="s">
        <v>3</v>
      </c>
      <c r="IK159">
        <v>0</v>
      </c>
    </row>
    <row r="161" spans="1:206" x14ac:dyDescent="0.2">
      <c r="A161" s="2">
        <v>51</v>
      </c>
      <c r="B161" s="2">
        <f>B154</f>
        <v>1</v>
      </c>
      <c r="C161" s="2">
        <f>A154</f>
        <v>5</v>
      </c>
      <c r="D161" s="2">
        <f>ROW(A154)</f>
        <v>154</v>
      </c>
      <c r="E161" s="2"/>
      <c r="F161" s="2" t="str">
        <f>IF(F154&lt;&gt;"",F154,"")</f>
        <v>Новый подраздел</v>
      </c>
      <c r="G161" s="2" t="str">
        <f>IF(G154&lt;&gt;"",G154,"")</f>
        <v>1.4 Внутренний водосток (ливневая канализация) К2</v>
      </c>
      <c r="H161" s="2">
        <v>0</v>
      </c>
      <c r="I161" s="2"/>
      <c r="J161" s="2"/>
      <c r="K161" s="2"/>
      <c r="L161" s="2"/>
      <c r="M161" s="2"/>
      <c r="N161" s="2"/>
      <c r="O161" s="2">
        <f t="shared" ref="O161:T161" si="129">ROUND(AB161,2)</f>
        <v>0</v>
      </c>
      <c r="P161" s="2">
        <f t="shared" si="129"/>
        <v>0</v>
      </c>
      <c r="Q161" s="2">
        <f t="shared" si="129"/>
        <v>0</v>
      </c>
      <c r="R161" s="2">
        <f t="shared" si="129"/>
        <v>0</v>
      </c>
      <c r="S161" s="2">
        <f t="shared" si="129"/>
        <v>0</v>
      </c>
      <c r="T161" s="2">
        <f t="shared" si="129"/>
        <v>0</v>
      </c>
      <c r="U161" s="2">
        <f>AH161</f>
        <v>0</v>
      </c>
      <c r="V161" s="2">
        <f>AI161</f>
        <v>0</v>
      </c>
      <c r="W161" s="2">
        <f>ROUND(AJ161,2)</f>
        <v>0</v>
      </c>
      <c r="X161" s="2">
        <f>ROUND(AK161,2)</f>
        <v>0</v>
      </c>
      <c r="Y161" s="2">
        <f>ROUND(AL161,2)</f>
        <v>0</v>
      </c>
      <c r="Z161" s="2"/>
      <c r="AA161" s="2"/>
      <c r="AB161" s="2">
        <f>ROUND(SUMIF(AA158:AA159,"=1473091778",O158:O159),2)</f>
        <v>0</v>
      </c>
      <c r="AC161" s="2">
        <f>ROUND(SUMIF(AA158:AA159,"=1473091778",P158:P159),2)</f>
        <v>0</v>
      </c>
      <c r="AD161" s="2">
        <f>ROUND(SUMIF(AA158:AA159,"=1473091778",Q158:Q159),2)</f>
        <v>0</v>
      </c>
      <c r="AE161" s="2">
        <f>ROUND(SUMIF(AA158:AA159,"=1473091778",R158:R159),2)</f>
        <v>0</v>
      </c>
      <c r="AF161" s="2">
        <f>ROUND(SUMIF(AA158:AA159,"=1473091778",S158:S159),2)</f>
        <v>0</v>
      </c>
      <c r="AG161" s="2">
        <f>ROUND(SUMIF(AA158:AA159,"=1473091778",T158:T159),2)</f>
        <v>0</v>
      </c>
      <c r="AH161" s="2">
        <f>SUMIF(AA158:AA159,"=1473091778",U158:U159)</f>
        <v>0</v>
      </c>
      <c r="AI161" s="2">
        <f>SUMIF(AA158:AA159,"=1473091778",V158:V159)</f>
        <v>0</v>
      </c>
      <c r="AJ161" s="2">
        <f>ROUND(SUMIF(AA158:AA159,"=1473091778",W158:W159),2)</f>
        <v>0</v>
      </c>
      <c r="AK161" s="2">
        <f>ROUND(SUMIF(AA158:AA159,"=1473091778",X158:X159),2)</f>
        <v>0</v>
      </c>
      <c r="AL161" s="2">
        <f>ROUND(SUMIF(AA158:AA159,"=1473091778",Y158:Y159),2)</f>
        <v>0</v>
      </c>
      <c r="AM161" s="2"/>
      <c r="AN161" s="2"/>
      <c r="AO161" s="2">
        <f t="shared" ref="AO161:BD161" si="130">ROUND(BX161,2)</f>
        <v>0</v>
      </c>
      <c r="AP161" s="2">
        <f t="shared" si="130"/>
        <v>0</v>
      </c>
      <c r="AQ161" s="2">
        <f t="shared" si="130"/>
        <v>0</v>
      </c>
      <c r="AR161" s="2">
        <f t="shared" si="130"/>
        <v>0</v>
      </c>
      <c r="AS161" s="2">
        <f t="shared" si="130"/>
        <v>0</v>
      </c>
      <c r="AT161" s="2">
        <f t="shared" si="130"/>
        <v>0</v>
      </c>
      <c r="AU161" s="2">
        <f t="shared" si="130"/>
        <v>0</v>
      </c>
      <c r="AV161" s="2">
        <f t="shared" si="130"/>
        <v>0</v>
      </c>
      <c r="AW161" s="2">
        <f t="shared" si="130"/>
        <v>0</v>
      </c>
      <c r="AX161" s="2">
        <f t="shared" si="130"/>
        <v>0</v>
      </c>
      <c r="AY161" s="2">
        <f t="shared" si="130"/>
        <v>0</v>
      </c>
      <c r="AZ161" s="2">
        <f t="shared" si="130"/>
        <v>0</v>
      </c>
      <c r="BA161" s="2">
        <f t="shared" si="130"/>
        <v>0</v>
      </c>
      <c r="BB161" s="2">
        <f t="shared" si="130"/>
        <v>0</v>
      </c>
      <c r="BC161" s="2">
        <f t="shared" si="130"/>
        <v>0</v>
      </c>
      <c r="BD161" s="2">
        <f t="shared" si="130"/>
        <v>0</v>
      </c>
      <c r="BE161" s="2"/>
      <c r="BF161" s="2"/>
      <c r="BG161" s="2"/>
      <c r="BH161" s="2"/>
      <c r="BI161" s="2"/>
      <c r="BJ161" s="2"/>
      <c r="BK161" s="2"/>
      <c r="BL161" s="2"/>
      <c r="BM161" s="2"/>
      <c r="BN161" s="2"/>
      <c r="BO161" s="2"/>
      <c r="BP161" s="2"/>
      <c r="BQ161" s="2"/>
      <c r="BR161" s="2"/>
      <c r="BS161" s="2"/>
      <c r="BT161" s="2"/>
      <c r="BU161" s="2"/>
      <c r="BV161" s="2"/>
      <c r="BW161" s="2"/>
      <c r="BX161" s="2">
        <f>ROUND(SUMIF(AA158:AA159,"=1473091778",FQ158:FQ159),2)</f>
        <v>0</v>
      </c>
      <c r="BY161" s="2">
        <f>ROUND(SUMIF(AA158:AA159,"=1473091778",FR158:FR159),2)</f>
        <v>0</v>
      </c>
      <c r="BZ161" s="2">
        <f>ROUND(SUMIF(AA158:AA159,"=1473091778",GL158:GL159),2)</f>
        <v>0</v>
      </c>
      <c r="CA161" s="2">
        <f>ROUND(SUMIF(AA158:AA159,"=1473091778",GM158:GM159),2)</f>
        <v>0</v>
      </c>
      <c r="CB161" s="2">
        <f>ROUND(SUMIF(AA158:AA159,"=1473091778",GN158:GN159),2)</f>
        <v>0</v>
      </c>
      <c r="CC161" s="2">
        <f>ROUND(SUMIF(AA158:AA159,"=1473091778",GO158:GO159),2)</f>
        <v>0</v>
      </c>
      <c r="CD161" s="2">
        <f>ROUND(SUMIF(AA158:AA159,"=1473091778",GP158:GP159),2)</f>
        <v>0</v>
      </c>
      <c r="CE161" s="2">
        <f>AC161-BX161</f>
        <v>0</v>
      </c>
      <c r="CF161" s="2">
        <f>AC161-BY161</f>
        <v>0</v>
      </c>
      <c r="CG161" s="2">
        <f>BX161-BZ161</f>
        <v>0</v>
      </c>
      <c r="CH161" s="2">
        <f>AC161-BX161-BY161+BZ161</f>
        <v>0</v>
      </c>
      <c r="CI161" s="2">
        <f>BY161-BZ161</f>
        <v>0</v>
      </c>
      <c r="CJ161" s="2">
        <f>ROUND(SUMIF(AA158:AA159,"=1473091778",GX158:GX159),2)</f>
        <v>0</v>
      </c>
      <c r="CK161" s="2">
        <f>ROUND(SUMIF(AA158:AA159,"=1473091778",GY158:GY159),2)</f>
        <v>0</v>
      </c>
      <c r="CL161" s="2">
        <f>ROUND(SUMIF(AA158:AA159,"=1473091778",GZ158:GZ159),2)</f>
        <v>0</v>
      </c>
      <c r="CM161" s="2">
        <f>ROUND(SUMIF(AA158:AA159,"=1473091778",HD158:HD159),2)</f>
        <v>0</v>
      </c>
      <c r="CN161" s="2"/>
      <c r="CO161" s="2"/>
      <c r="CP161" s="2"/>
      <c r="CQ161" s="2"/>
      <c r="CR161" s="2"/>
      <c r="CS161" s="2"/>
      <c r="CT161" s="2"/>
      <c r="CU161" s="2"/>
      <c r="CV161" s="2"/>
      <c r="CW161" s="2"/>
      <c r="CX161" s="2"/>
      <c r="CY161" s="2"/>
      <c r="CZ161" s="2"/>
      <c r="DA161" s="2"/>
      <c r="DB161" s="2"/>
      <c r="DC161" s="2"/>
      <c r="DD161" s="2"/>
      <c r="DE161" s="2"/>
      <c r="DF161" s="2"/>
      <c r="DG161" s="3"/>
      <c r="DH161" s="3"/>
      <c r="DI161" s="3"/>
      <c r="DJ161" s="3"/>
      <c r="DK161" s="3"/>
      <c r="DL161" s="3"/>
      <c r="DM161" s="3"/>
      <c r="DN161" s="3"/>
      <c r="DO161" s="3"/>
      <c r="DP161" s="3"/>
      <c r="DQ161" s="3"/>
      <c r="DR161" s="3"/>
      <c r="DS161" s="3"/>
      <c r="DT161" s="3"/>
      <c r="DU161" s="3"/>
      <c r="DV161" s="3"/>
      <c r="DW161" s="3"/>
      <c r="DX161" s="3"/>
      <c r="DY161" s="3"/>
      <c r="DZ161" s="3"/>
      <c r="EA161" s="3"/>
      <c r="EB161" s="3"/>
      <c r="EC161" s="3"/>
      <c r="ED161" s="3"/>
      <c r="EE161" s="3"/>
      <c r="EF161" s="3"/>
      <c r="EG161" s="3"/>
      <c r="EH161" s="3"/>
      <c r="EI161" s="3"/>
      <c r="EJ161" s="3"/>
      <c r="EK161" s="3"/>
      <c r="EL161" s="3"/>
      <c r="EM161" s="3"/>
      <c r="EN161" s="3"/>
      <c r="EO161" s="3"/>
      <c r="EP161" s="3"/>
      <c r="EQ161" s="3"/>
      <c r="ER161" s="3"/>
      <c r="ES161" s="3"/>
      <c r="ET161" s="3"/>
      <c r="EU161" s="3"/>
      <c r="EV161" s="3"/>
      <c r="EW161" s="3"/>
      <c r="EX161" s="3"/>
      <c r="EY161" s="3"/>
      <c r="EZ161" s="3"/>
      <c r="FA161" s="3"/>
      <c r="FB161" s="3"/>
      <c r="FC161" s="3"/>
      <c r="FD161" s="3"/>
      <c r="FE161" s="3"/>
      <c r="FF161" s="3"/>
      <c r="FG161" s="3"/>
      <c r="FH161" s="3"/>
      <c r="FI161" s="3"/>
      <c r="FJ161" s="3"/>
      <c r="FK161" s="3"/>
      <c r="FL161" s="3"/>
      <c r="FM161" s="3"/>
      <c r="FN161" s="3"/>
      <c r="FO161" s="3"/>
      <c r="FP161" s="3"/>
      <c r="FQ161" s="3"/>
      <c r="FR161" s="3"/>
      <c r="FS161" s="3"/>
      <c r="FT161" s="3"/>
      <c r="FU161" s="3"/>
      <c r="FV161" s="3"/>
      <c r="FW161" s="3"/>
      <c r="FX161" s="3"/>
      <c r="FY161" s="3"/>
      <c r="FZ161" s="3"/>
      <c r="GA161" s="3"/>
      <c r="GB161" s="3"/>
      <c r="GC161" s="3"/>
      <c r="GD161" s="3"/>
      <c r="GE161" s="3"/>
      <c r="GF161" s="3"/>
      <c r="GG161" s="3"/>
      <c r="GH161" s="3"/>
      <c r="GI161" s="3"/>
      <c r="GJ161" s="3"/>
      <c r="GK161" s="3"/>
      <c r="GL161" s="3"/>
      <c r="GM161" s="3"/>
      <c r="GN161" s="3"/>
      <c r="GO161" s="3"/>
      <c r="GP161" s="3"/>
      <c r="GQ161" s="3"/>
      <c r="GR161" s="3"/>
      <c r="GS161" s="3"/>
      <c r="GT161" s="3"/>
      <c r="GU161" s="3"/>
      <c r="GV161" s="3"/>
      <c r="GW161" s="3"/>
      <c r="GX161" s="3">
        <v>0</v>
      </c>
    </row>
    <row r="163" spans="1:206" x14ac:dyDescent="0.2">
      <c r="A163" s="4">
        <v>50</v>
      </c>
      <c r="B163" s="4">
        <v>0</v>
      </c>
      <c r="C163" s="4">
        <v>0</v>
      </c>
      <c r="D163" s="4">
        <v>1</v>
      </c>
      <c r="E163" s="4">
        <v>201</v>
      </c>
      <c r="F163" s="4">
        <f>ROUND(Source!O161,O163)</f>
        <v>0</v>
      </c>
      <c r="G163" s="4" t="s">
        <v>43</v>
      </c>
      <c r="H163" s="4" t="s">
        <v>44</v>
      </c>
      <c r="I163" s="4"/>
      <c r="J163" s="4"/>
      <c r="K163" s="4">
        <v>201</v>
      </c>
      <c r="L163" s="4">
        <v>1</v>
      </c>
      <c r="M163" s="4">
        <v>3</v>
      </c>
      <c r="N163" s="4" t="s">
        <v>3</v>
      </c>
      <c r="O163" s="4">
        <v>2</v>
      </c>
      <c r="P163" s="4"/>
      <c r="Q163" s="4"/>
      <c r="R163" s="4"/>
      <c r="S163" s="4"/>
      <c r="T163" s="4"/>
      <c r="U163" s="4"/>
      <c r="V163" s="4"/>
      <c r="W163" s="4">
        <v>0</v>
      </c>
      <c r="X163" s="4">
        <v>1</v>
      </c>
      <c r="Y163" s="4">
        <v>0</v>
      </c>
      <c r="Z163" s="4"/>
      <c r="AA163" s="4"/>
      <c r="AB163" s="4"/>
    </row>
    <row r="164" spans="1:206" x14ac:dyDescent="0.2">
      <c r="A164" s="4">
        <v>50</v>
      </c>
      <c r="B164" s="4">
        <v>0</v>
      </c>
      <c r="C164" s="4">
        <v>0</v>
      </c>
      <c r="D164" s="4">
        <v>1</v>
      </c>
      <c r="E164" s="4">
        <v>202</v>
      </c>
      <c r="F164" s="4">
        <f>ROUND(Source!P161,O164)</f>
        <v>0</v>
      </c>
      <c r="G164" s="4" t="s">
        <v>45</v>
      </c>
      <c r="H164" s="4" t="s">
        <v>46</v>
      </c>
      <c r="I164" s="4"/>
      <c r="J164" s="4"/>
      <c r="K164" s="4">
        <v>202</v>
      </c>
      <c r="L164" s="4">
        <v>2</v>
      </c>
      <c r="M164" s="4">
        <v>3</v>
      </c>
      <c r="N164" s="4" t="s">
        <v>3</v>
      </c>
      <c r="O164" s="4">
        <v>2</v>
      </c>
      <c r="P164" s="4"/>
      <c r="Q164" s="4"/>
      <c r="R164" s="4"/>
      <c r="S164" s="4"/>
      <c r="T164" s="4"/>
      <c r="U164" s="4"/>
      <c r="V164" s="4"/>
      <c r="W164" s="4">
        <v>0</v>
      </c>
      <c r="X164" s="4">
        <v>1</v>
      </c>
      <c r="Y164" s="4">
        <v>0</v>
      </c>
      <c r="Z164" s="4"/>
      <c r="AA164" s="4"/>
      <c r="AB164" s="4"/>
    </row>
    <row r="165" spans="1:206" x14ac:dyDescent="0.2">
      <c r="A165" s="4">
        <v>50</v>
      </c>
      <c r="B165" s="4">
        <v>0</v>
      </c>
      <c r="C165" s="4">
        <v>0</v>
      </c>
      <c r="D165" s="4">
        <v>1</v>
      </c>
      <c r="E165" s="4">
        <v>222</v>
      </c>
      <c r="F165" s="4">
        <f>ROUND(Source!AO161,O165)</f>
        <v>0</v>
      </c>
      <c r="G165" s="4" t="s">
        <v>47</v>
      </c>
      <c r="H165" s="4" t="s">
        <v>48</v>
      </c>
      <c r="I165" s="4"/>
      <c r="J165" s="4"/>
      <c r="K165" s="4">
        <v>222</v>
      </c>
      <c r="L165" s="4">
        <v>3</v>
      </c>
      <c r="M165" s="4">
        <v>3</v>
      </c>
      <c r="N165" s="4" t="s">
        <v>3</v>
      </c>
      <c r="O165" s="4">
        <v>2</v>
      </c>
      <c r="P165" s="4"/>
      <c r="Q165" s="4"/>
      <c r="R165" s="4"/>
      <c r="S165" s="4"/>
      <c r="T165" s="4"/>
      <c r="U165" s="4"/>
      <c r="V165" s="4"/>
      <c r="W165" s="4">
        <v>0</v>
      </c>
      <c r="X165" s="4">
        <v>1</v>
      </c>
      <c r="Y165" s="4">
        <v>0</v>
      </c>
      <c r="Z165" s="4"/>
      <c r="AA165" s="4"/>
      <c r="AB165" s="4"/>
    </row>
    <row r="166" spans="1:206" x14ac:dyDescent="0.2">
      <c r="A166" s="4">
        <v>50</v>
      </c>
      <c r="B166" s="4">
        <v>0</v>
      </c>
      <c r="C166" s="4">
        <v>0</v>
      </c>
      <c r="D166" s="4">
        <v>1</v>
      </c>
      <c r="E166" s="4">
        <v>225</v>
      </c>
      <c r="F166" s="4">
        <f>ROUND(Source!AV161,O166)</f>
        <v>0</v>
      </c>
      <c r="G166" s="4" t="s">
        <v>49</v>
      </c>
      <c r="H166" s="4" t="s">
        <v>50</v>
      </c>
      <c r="I166" s="4"/>
      <c r="J166" s="4"/>
      <c r="K166" s="4">
        <v>225</v>
      </c>
      <c r="L166" s="4">
        <v>4</v>
      </c>
      <c r="M166" s="4">
        <v>3</v>
      </c>
      <c r="N166" s="4" t="s">
        <v>3</v>
      </c>
      <c r="O166" s="4">
        <v>2</v>
      </c>
      <c r="P166" s="4"/>
      <c r="Q166" s="4"/>
      <c r="R166" s="4"/>
      <c r="S166" s="4"/>
      <c r="T166" s="4"/>
      <c r="U166" s="4"/>
      <c r="V166" s="4"/>
      <c r="W166" s="4">
        <v>0</v>
      </c>
      <c r="X166" s="4">
        <v>1</v>
      </c>
      <c r="Y166" s="4">
        <v>0</v>
      </c>
      <c r="Z166" s="4"/>
      <c r="AA166" s="4"/>
      <c r="AB166" s="4"/>
    </row>
    <row r="167" spans="1:206" x14ac:dyDescent="0.2">
      <c r="A167" s="4">
        <v>50</v>
      </c>
      <c r="B167" s="4">
        <v>0</v>
      </c>
      <c r="C167" s="4">
        <v>0</v>
      </c>
      <c r="D167" s="4">
        <v>1</v>
      </c>
      <c r="E167" s="4">
        <v>226</v>
      </c>
      <c r="F167" s="4">
        <f>ROUND(Source!AW161,O167)</f>
        <v>0</v>
      </c>
      <c r="G167" s="4" t="s">
        <v>51</v>
      </c>
      <c r="H167" s="4" t="s">
        <v>52</v>
      </c>
      <c r="I167" s="4"/>
      <c r="J167" s="4"/>
      <c r="K167" s="4">
        <v>226</v>
      </c>
      <c r="L167" s="4">
        <v>5</v>
      </c>
      <c r="M167" s="4">
        <v>3</v>
      </c>
      <c r="N167" s="4" t="s">
        <v>3</v>
      </c>
      <c r="O167" s="4">
        <v>2</v>
      </c>
      <c r="P167" s="4"/>
      <c r="Q167" s="4"/>
      <c r="R167" s="4"/>
      <c r="S167" s="4"/>
      <c r="T167" s="4"/>
      <c r="U167" s="4"/>
      <c r="V167" s="4"/>
      <c r="W167" s="4">
        <v>0</v>
      </c>
      <c r="X167" s="4">
        <v>1</v>
      </c>
      <c r="Y167" s="4">
        <v>0</v>
      </c>
      <c r="Z167" s="4"/>
      <c r="AA167" s="4"/>
      <c r="AB167" s="4"/>
    </row>
    <row r="168" spans="1:206" x14ac:dyDescent="0.2">
      <c r="A168" s="4">
        <v>50</v>
      </c>
      <c r="B168" s="4">
        <v>0</v>
      </c>
      <c r="C168" s="4">
        <v>0</v>
      </c>
      <c r="D168" s="4">
        <v>1</v>
      </c>
      <c r="E168" s="4">
        <v>227</v>
      </c>
      <c r="F168" s="4">
        <f>ROUND(Source!AX161,O168)</f>
        <v>0</v>
      </c>
      <c r="G168" s="4" t="s">
        <v>53</v>
      </c>
      <c r="H168" s="4" t="s">
        <v>54</v>
      </c>
      <c r="I168" s="4"/>
      <c r="J168" s="4"/>
      <c r="K168" s="4">
        <v>227</v>
      </c>
      <c r="L168" s="4">
        <v>6</v>
      </c>
      <c r="M168" s="4">
        <v>3</v>
      </c>
      <c r="N168" s="4" t="s">
        <v>3</v>
      </c>
      <c r="O168" s="4">
        <v>2</v>
      </c>
      <c r="P168" s="4"/>
      <c r="Q168" s="4"/>
      <c r="R168" s="4"/>
      <c r="S168" s="4"/>
      <c r="T168" s="4"/>
      <c r="U168" s="4"/>
      <c r="V168" s="4"/>
      <c r="W168" s="4">
        <v>0</v>
      </c>
      <c r="X168" s="4">
        <v>1</v>
      </c>
      <c r="Y168" s="4">
        <v>0</v>
      </c>
      <c r="Z168" s="4"/>
      <c r="AA168" s="4"/>
      <c r="AB168" s="4"/>
    </row>
    <row r="169" spans="1:206" x14ac:dyDescent="0.2">
      <c r="A169" s="4">
        <v>50</v>
      </c>
      <c r="B169" s="4">
        <v>0</v>
      </c>
      <c r="C169" s="4">
        <v>0</v>
      </c>
      <c r="D169" s="4">
        <v>1</v>
      </c>
      <c r="E169" s="4">
        <v>228</v>
      </c>
      <c r="F169" s="4">
        <f>ROUND(Source!AY161,O169)</f>
        <v>0</v>
      </c>
      <c r="G169" s="4" t="s">
        <v>55</v>
      </c>
      <c r="H169" s="4" t="s">
        <v>56</v>
      </c>
      <c r="I169" s="4"/>
      <c r="J169" s="4"/>
      <c r="K169" s="4">
        <v>228</v>
      </c>
      <c r="L169" s="4">
        <v>7</v>
      </c>
      <c r="M169" s="4">
        <v>3</v>
      </c>
      <c r="N169" s="4" t="s">
        <v>3</v>
      </c>
      <c r="O169" s="4">
        <v>2</v>
      </c>
      <c r="P169" s="4"/>
      <c r="Q169" s="4"/>
      <c r="R169" s="4"/>
      <c r="S169" s="4"/>
      <c r="T169" s="4"/>
      <c r="U169" s="4"/>
      <c r="V169" s="4"/>
      <c r="W169" s="4">
        <v>0</v>
      </c>
      <c r="X169" s="4">
        <v>1</v>
      </c>
      <c r="Y169" s="4">
        <v>0</v>
      </c>
      <c r="Z169" s="4"/>
      <c r="AA169" s="4"/>
      <c r="AB169" s="4"/>
    </row>
    <row r="170" spans="1:206" x14ac:dyDescent="0.2">
      <c r="A170" s="4">
        <v>50</v>
      </c>
      <c r="B170" s="4">
        <v>0</v>
      </c>
      <c r="C170" s="4">
        <v>0</v>
      </c>
      <c r="D170" s="4">
        <v>1</v>
      </c>
      <c r="E170" s="4">
        <v>216</v>
      </c>
      <c r="F170" s="4">
        <f>ROUND(Source!AP161,O170)</f>
        <v>0</v>
      </c>
      <c r="G170" s="4" t="s">
        <v>57</v>
      </c>
      <c r="H170" s="4" t="s">
        <v>58</v>
      </c>
      <c r="I170" s="4"/>
      <c r="J170" s="4"/>
      <c r="K170" s="4">
        <v>216</v>
      </c>
      <c r="L170" s="4">
        <v>8</v>
      </c>
      <c r="M170" s="4">
        <v>3</v>
      </c>
      <c r="N170" s="4" t="s">
        <v>3</v>
      </c>
      <c r="O170" s="4">
        <v>2</v>
      </c>
      <c r="P170" s="4"/>
      <c r="Q170" s="4"/>
      <c r="R170" s="4"/>
      <c r="S170" s="4"/>
      <c r="T170" s="4"/>
      <c r="U170" s="4"/>
      <c r="V170" s="4"/>
      <c r="W170" s="4">
        <v>0</v>
      </c>
      <c r="X170" s="4">
        <v>1</v>
      </c>
      <c r="Y170" s="4">
        <v>0</v>
      </c>
      <c r="Z170" s="4"/>
      <c r="AA170" s="4"/>
      <c r="AB170" s="4"/>
    </row>
    <row r="171" spans="1:206" x14ac:dyDescent="0.2">
      <c r="A171" s="4">
        <v>50</v>
      </c>
      <c r="B171" s="4">
        <v>0</v>
      </c>
      <c r="C171" s="4">
        <v>0</v>
      </c>
      <c r="D171" s="4">
        <v>1</v>
      </c>
      <c r="E171" s="4">
        <v>223</v>
      </c>
      <c r="F171" s="4">
        <f>ROUND(Source!AQ161,O171)</f>
        <v>0</v>
      </c>
      <c r="G171" s="4" t="s">
        <v>59</v>
      </c>
      <c r="H171" s="4" t="s">
        <v>60</v>
      </c>
      <c r="I171" s="4"/>
      <c r="J171" s="4"/>
      <c r="K171" s="4">
        <v>223</v>
      </c>
      <c r="L171" s="4">
        <v>9</v>
      </c>
      <c r="M171" s="4">
        <v>3</v>
      </c>
      <c r="N171" s="4" t="s">
        <v>3</v>
      </c>
      <c r="O171" s="4">
        <v>2</v>
      </c>
      <c r="P171" s="4"/>
      <c r="Q171" s="4"/>
      <c r="R171" s="4"/>
      <c r="S171" s="4"/>
      <c r="T171" s="4"/>
      <c r="U171" s="4"/>
      <c r="V171" s="4"/>
      <c r="W171" s="4">
        <v>0</v>
      </c>
      <c r="X171" s="4">
        <v>1</v>
      </c>
      <c r="Y171" s="4">
        <v>0</v>
      </c>
      <c r="Z171" s="4"/>
      <c r="AA171" s="4"/>
      <c r="AB171" s="4"/>
    </row>
    <row r="172" spans="1:206" x14ac:dyDescent="0.2">
      <c r="A172" s="4">
        <v>50</v>
      </c>
      <c r="B172" s="4">
        <v>0</v>
      </c>
      <c r="C172" s="4">
        <v>0</v>
      </c>
      <c r="D172" s="4">
        <v>1</v>
      </c>
      <c r="E172" s="4">
        <v>229</v>
      </c>
      <c r="F172" s="4">
        <f>ROUND(Source!AZ161,O172)</f>
        <v>0</v>
      </c>
      <c r="G172" s="4" t="s">
        <v>61</v>
      </c>
      <c r="H172" s="4" t="s">
        <v>62</v>
      </c>
      <c r="I172" s="4"/>
      <c r="J172" s="4"/>
      <c r="K172" s="4">
        <v>229</v>
      </c>
      <c r="L172" s="4">
        <v>10</v>
      </c>
      <c r="M172" s="4">
        <v>3</v>
      </c>
      <c r="N172" s="4" t="s">
        <v>3</v>
      </c>
      <c r="O172" s="4">
        <v>2</v>
      </c>
      <c r="P172" s="4"/>
      <c r="Q172" s="4"/>
      <c r="R172" s="4"/>
      <c r="S172" s="4"/>
      <c r="T172" s="4"/>
      <c r="U172" s="4"/>
      <c r="V172" s="4"/>
      <c r="W172" s="4">
        <v>0</v>
      </c>
      <c r="X172" s="4">
        <v>1</v>
      </c>
      <c r="Y172" s="4">
        <v>0</v>
      </c>
      <c r="Z172" s="4"/>
      <c r="AA172" s="4"/>
      <c r="AB172" s="4"/>
    </row>
    <row r="173" spans="1:206" x14ac:dyDescent="0.2">
      <c r="A173" s="4">
        <v>50</v>
      </c>
      <c r="B173" s="4">
        <v>0</v>
      </c>
      <c r="C173" s="4">
        <v>0</v>
      </c>
      <c r="D173" s="4">
        <v>1</v>
      </c>
      <c r="E173" s="4">
        <v>203</v>
      </c>
      <c r="F173" s="4">
        <f>ROUND(Source!Q161,O173)</f>
        <v>0</v>
      </c>
      <c r="G173" s="4" t="s">
        <v>63</v>
      </c>
      <c r="H173" s="4" t="s">
        <v>64</v>
      </c>
      <c r="I173" s="4"/>
      <c r="J173" s="4"/>
      <c r="K173" s="4">
        <v>203</v>
      </c>
      <c r="L173" s="4">
        <v>11</v>
      </c>
      <c r="M173" s="4">
        <v>3</v>
      </c>
      <c r="N173" s="4" t="s">
        <v>3</v>
      </c>
      <c r="O173" s="4">
        <v>2</v>
      </c>
      <c r="P173" s="4"/>
      <c r="Q173" s="4"/>
      <c r="R173" s="4"/>
      <c r="S173" s="4"/>
      <c r="T173" s="4"/>
      <c r="U173" s="4"/>
      <c r="V173" s="4"/>
      <c r="W173" s="4">
        <v>0</v>
      </c>
      <c r="X173" s="4">
        <v>1</v>
      </c>
      <c r="Y173" s="4">
        <v>0</v>
      </c>
      <c r="Z173" s="4"/>
      <c r="AA173" s="4"/>
      <c r="AB173" s="4"/>
    </row>
    <row r="174" spans="1:206" x14ac:dyDescent="0.2">
      <c r="A174" s="4">
        <v>50</v>
      </c>
      <c r="B174" s="4">
        <v>0</v>
      </c>
      <c r="C174" s="4">
        <v>0</v>
      </c>
      <c r="D174" s="4">
        <v>1</v>
      </c>
      <c r="E174" s="4">
        <v>231</v>
      </c>
      <c r="F174" s="4">
        <f>ROUND(Source!BB161,O174)</f>
        <v>0</v>
      </c>
      <c r="G174" s="4" t="s">
        <v>65</v>
      </c>
      <c r="H174" s="4" t="s">
        <v>66</v>
      </c>
      <c r="I174" s="4"/>
      <c r="J174" s="4"/>
      <c r="K174" s="4">
        <v>231</v>
      </c>
      <c r="L174" s="4">
        <v>12</v>
      </c>
      <c r="M174" s="4">
        <v>3</v>
      </c>
      <c r="N174" s="4" t="s">
        <v>3</v>
      </c>
      <c r="O174" s="4">
        <v>2</v>
      </c>
      <c r="P174" s="4"/>
      <c r="Q174" s="4"/>
      <c r="R174" s="4"/>
      <c r="S174" s="4"/>
      <c r="T174" s="4"/>
      <c r="U174" s="4"/>
      <c r="V174" s="4"/>
      <c r="W174" s="4">
        <v>0</v>
      </c>
      <c r="X174" s="4">
        <v>1</v>
      </c>
      <c r="Y174" s="4">
        <v>0</v>
      </c>
      <c r="Z174" s="4"/>
      <c r="AA174" s="4"/>
      <c r="AB174" s="4"/>
    </row>
    <row r="175" spans="1:206" x14ac:dyDescent="0.2">
      <c r="A175" s="4">
        <v>50</v>
      </c>
      <c r="B175" s="4">
        <v>0</v>
      </c>
      <c r="C175" s="4">
        <v>0</v>
      </c>
      <c r="D175" s="4">
        <v>1</v>
      </c>
      <c r="E175" s="4">
        <v>204</v>
      </c>
      <c r="F175" s="4">
        <f>ROUND(Source!R161,O175)</f>
        <v>0</v>
      </c>
      <c r="G175" s="4" t="s">
        <v>67</v>
      </c>
      <c r="H175" s="4" t="s">
        <v>68</v>
      </c>
      <c r="I175" s="4"/>
      <c r="J175" s="4"/>
      <c r="K175" s="4">
        <v>204</v>
      </c>
      <c r="L175" s="4">
        <v>13</v>
      </c>
      <c r="M175" s="4">
        <v>3</v>
      </c>
      <c r="N175" s="4" t="s">
        <v>3</v>
      </c>
      <c r="O175" s="4">
        <v>2</v>
      </c>
      <c r="P175" s="4"/>
      <c r="Q175" s="4"/>
      <c r="R175" s="4"/>
      <c r="S175" s="4"/>
      <c r="T175" s="4"/>
      <c r="U175" s="4"/>
      <c r="V175" s="4"/>
      <c r="W175" s="4">
        <v>0</v>
      </c>
      <c r="X175" s="4">
        <v>1</v>
      </c>
      <c r="Y175" s="4">
        <v>0</v>
      </c>
      <c r="Z175" s="4"/>
      <c r="AA175" s="4"/>
      <c r="AB175" s="4"/>
    </row>
    <row r="176" spans="1:206" x14ac:dyDescent="0.2">
      <c r="A176" s="4">
        <v>50</v>
      </c>
      <c r="B176" s="4">
        <v>0</v>
      </c>
      <c r="C176" s="4">
        <v>0</v>
      </c>
      <c r="D176" s="4">
        <v>1</v>
      </c>
      <c r="E176" s="4">
        <v>205</v>
      </c>
      <c r="F176" s="4">
        <f>ROUND(Source!S161,O176)</f>
        <v>0</v>
      </c>
      <c r="G176" s="4" t="s">
        <v>69</v>
      </c>
      <c r="H176" s="4" t="s">
        <v>70</v>
      </c>
      <c r="I176" s="4"/>
      <c r="J176" s="4"/>
      <c r="K176" s="4">
        <v>205</v>
      </c>
      <c r="L176" s="4">
        <v>14</v>
      </c>
      <c r="M176" s="4">
        <v>3</v>
      </c>
      <c r="N176" s="4" t="s">
        <v>3</v>
      </c>
      <c r="O176" s="4">
        <v>2</v>
      </c>
      <c r="P176" s="4"/>
      <c r="Q176" s="4"/>
      <c r="R176" s="4"/>
      <c r="S176" s="4"/>
      <c r="T176" s="4"/>
      <c r="U176" s="4"/>
      <c r="V176" s="4"/>
      <c r="W176" s="4">
        <v>0</v>
      </c>
      <c r="X176" s="4">
        <v>1</v>
      </c>
      <c r="Y176" s="4">
        <v>0</v>
      </c>
      <c r="Z176" s="4"/>
      <c r="AA176" s="4"/>
      <c r="AB176" s="4"/>
    </row>
    <row r="177" spans="1:88" x14ac:dyDescent="0.2">
      <c r="A177" s="4">
        <v>50</v>
      </c>
      <c r="B177" s="4">
        <v>0</v>
      </c>
      <c r="C177" s="4">
        <v>0</v>
      </c>
      <c r="D177" s="4">
        <v>1</v>
      </c>
      <c r="E177" s="4">
        <v>232</v>
      </c>
      <c r="F177" s="4">
        <f>ROUND(Source!BC161,O177)</f>
        <v>0</v>
      </c>
      <c r="G177" s="4" t="s">
        <v>71</v>
      </c>
      <c r="H177" s="4" t="s">
        <v>72</v>
      </c>
      <c r="I177" s="4"/>
      <c r="J177" s="4"/>
      <c r="K177" s="4">
        <v>232</v>
      </c>
      <c r="L177" s="4">
        <v>15</v>
      </c>
      <c r="M177" s="4">
        <v>3</v>
      </c>
      <c r="N177" s="4" t="s">
        <v>3</v>
      </c>
      <c r="O177" s="4">
        <v>2</v>
      </c>
      <c r="P177" s="4"/>
      <c r="Q177" s="4"/>
      <c r="R177" s="4"/>
      <c r="S177" s="4"/>
      <c r="T177" s="4"/>
      <c r="U177" s="4"/>
      <c r="V177" s="4"/>
      <c r="W177" s="4">
        <v>0</v>
      </c>
      <c r="X177" s="4">
        <v>1</v>
      </c>
      <c r="Y177" s="4">
        <v>0</v>
      </c>
      <c r="Z177" s="4"/>
      <c r="AA177" s="4"/>
      <c r="AB177" s="4"/>
    </row>
    <row r="178" spans="1:88" x14ac:dyDescent="0.2">
      <c r="A178" s="4">
        <v>50</v>
      </c>
      <c r="B178" s="4">
        <v>0</v>
      </c>
      <c r="C178" s="4">
        <v>0</v>
      </c>
      <c r="D178" s="4">
        <v>1</v>
      </c>
      <c r="E178" s="4">
        <v>214</v>
      </c>
      <c r="F178" s="4">
        <f>ROUND(Source!AS161,O178)</f>
        <v>0</v>
      </c>
      <c r="G178" s="4" t="s">
        <v>73</v>
      </c>
      <c r="H178" s="4" t="s">
        <v>74</v>
      </c>
      <c r="I178" s="4"/>
      <c r="J178" s="4"/>
      <c r="K178" s="4">
        <v>214</v>
      </c>
      <c r="L178" s="4">
        <v>16</v>
      </c>
      <c r="M178" s="4">
        <v>3</v>
      </c>
      <c r="N178" s="4" t="s">
        <v>3</v>
      </c>
      <c r="O178" s="4">
        <v>2</v>
      </c>
      <c r="P178" s="4"/>
      <c r="Q178" s="4"/>
      <c r="R178" s="4"/>
      <c r="S178" s="4"/>
      <c r="T178" s="4"/>
      <c r="U178" s="4"/>
      <c r="V178" s="4"/>
      <c r="W178" s="4">
        <v>0</v>
      </c>
      <c r="X178" s="4">
        <v>1</v>
      </c>
      <c r="Y178" s="4">
        <v>0</v>
      </c>
      <c r="Z178" s="4"/>
      <c r="AA178" s="4"/>
      <c r="AB178" s="4"/>
    </row>
    <row r="179" spans="1:88" x14ac:dyDescent="0.2">
      <c r="A179" s="4">
        <v>50</v>
      </c>
      <c r="B179" s="4">
        <v>0</v>
      </c>
      <c r="C179" s="4">
        <v>0</v>
      </c>
      <c r="D179" s="4">
        <v>1</v>
      </c>
      <c r="E179" s="4">
        <v>215</v>
      </c>
      <c r="F179" s="4">
        <f>ROUND(Source!AT161,O179)</f>
        <v>0</v>
      </c>
      <c r="G179" s="4" t="s">
        <v>75</v>
      </c>
      <c r="H179" s="4" t="s">
        <v>76</v>
      </c>
      <c r="I179" s="4"/>
      <c r="J179" s="4"/>
      <c r="K179" s="4">
        <v>215</v>
      </c>
      <c r="L179" s="4">
        <v>17</v>
      </c>
      <c r="M179" s="4">
        <v>3</v>
      </c>
      <c r="N179" s="4" t="s">
        <v>3</v>
      </c>
      <c r="O179" s="4">
        <v>2</v>
      </c>
      <c r="P179" s="4"/>
      <c r="Q179" s="4"/>
      <c r="R179" s="4"/>
      <c r="S179" s="4"/>
      <c r="T179" s="4"/>
      <c r="U179" s="4"/>
      <c r="V179" s="4"/>
      <c r="W179" s="4">
        <v>0</v>
      </c>
      <c r="X179" s="4">
        <v>1</v>
      </c>
      <c r="Y179" s="4">
        <v>0</v>
      </c>
      <c r="Z179" s="4"/>
      <c r="AA179" s="4"/>
      <c r="AB179" s="4"/>
    </row>
    <row r="180" spans="1:88" x14ac:dyDescent="0.2">
      <c r="A180" s="4">
        <v>50</v>
      </c>
      <c r="B180" s="4">
        <v>0</v>
      </c>
      <c r="C180" s="4">
        <v>0</v>
      </c>
      <c r="D180" s="4">
        <v>1</v>
      </c>
      <c r="E180" s="4">
        <v>217</v>
      </c>
      <c r="F180" s="4">
        <f>ROUND(Source!AU161,O180)</f>
        <v>0</v>
      </c>
      <c r="G180" s="4" t="s">
        <v>77</v>
      </c>
      <c r="H180" s="4" t="s">
        <v>78</v>
      </c>
      <c r="I180" s="4"/>
      <c r="J180" s="4"/>
      <c r="K180" s="4">
        <v>217</v>
      </c>
      <c r="L180" s="4">
        <v>18</v>
      </c>
      <c r="M180" s="4">
        <v>3</v>
      </c>
      <c r="N180" s="4" t="s">
        <v>3</v>
      </c>
      <c r="O180" s="4">
        <v>2</v>
      </c>
      <c r="P180" s="4"/>
      <c r="Q180" s="4"/>
      <c r="R180" s="4"/>
      <c r="S180" s="4"/>
      <c r="T180" s="4"/>
      <c r="U180" s="4"/>
      <c r="V180" s="4"/>
      <c r="W180" s="4">
        <v>0</v>
      </c>
      <c r="X180" s="4">
        <v>1</v>
      </c>
      <c r="Y180" s="4">
        <v>0</v>
      </c>
      <c r="Z180" s="4"/>
      <c r="AA180" s="4"/>
      <c r="AB180" s="4"/>
    </row>
    <row r="181" spans="1:88" x14ac:dyDescent="0.2">
      <c r="A181" s="4">
        <v>50</v>
      </c>
      <c r="B181" s="4">
        <v>0</v>
      </c>
      <c r="C181" s="4">
        <v>0</v>
      </c>
      <c r="D181" s="4">
        <v>1</v>
      </c>
      <c r="E181" s="4">
        <v>230</v>
      </c>
      <c r="F181" s="4">
        <f>ROUND(Source!BA161,O181)</f>
        <v>0</v>
      </c>
      <c r="G181" s="4" t="s">
        <v>79</v>
      </c>
      <c r="H181" s="4" t="s">
        <v>80</v>
      </c>
      <c r="I181" s="4"/>
      <c r="J181" s="4"/>
      <c r="K181" s="4">
        <v>230</v>
      </c>
      <c r="L181" s="4">
        <v>19</v>
      </c>
      <c r="M181" s="4">
        <v>3</v>
      </c>
      <c r="N181" s="4" t="s">
        <v>3</v>
      </c>
      <c r="O181" s="4">
        <v>2</v>
      </c>
      <c r="P181" s="4"/>
      <c r="Q181" s="4"/>
      <c r="R181" s="4"/>
      <c r="S181" s="4"/>
      <c r="T181" s="4"/>
      <c r="U181" s="4"/>
      <c r="V181" s="4"/>
      <c r="W181" s="4">
        <v>0</v>
      </c>
      <c r="X181" s="4">
        <v>1</v>
      </c>
      <c r="Y181" s="4">
        <v>0</v>
      </c>
      <c r="Z181" s="4"/>
      <c r="AA181" s="4"/>
      <c r="AB181" s="4"/>
    </row>
    <row r="182" spans="1:88" x14ac:dyDescent="0.2">
      <c r="A182" s="4">
        <v>50</v>
      </c>
      <c r="B182" s="4">
        <v>0</v>
      </c>
      <c r="C182" s="4">
        <v>0</v>
      </c>
      <c r="D182" s="4">
        <v>1</v>
      </c>
      <c r="E182" s="4">
        <v>206</v>
      </c>
      <c r="F182" s="4">
        <f>ROUND(Source!T161,O182)</f>
        <v>0</v>
      </c>
      <c r="G182" s="4" t="s">
        <v>81</v>
      </c>
      <c r="H182" s="4" t="s">
        <v>82</v>
      </c>
      <c r="I182" s="4"/>
      <c r="J182" s="4"/>
      <c r="K182" s="4">
        <v>206</v>
      </c>
      <c r="L182" s="4">
        <v>20</v>
      </c>
      <c r="M182" s="4">
        <v>3</v>
      </c>
      <c r="N182" s="4" t="s">
        <v>3</v>
      </c>
      <c r="O182" s="4">
        <v>2</v>
      </c>
      <c r="P182" s="4"/>
      <c r="Q182" s="4"/>
      <c r="R182" s="4"/>
      <c r="S182" s="4"/>
      <c r="T182" s="4"/>
      <c r="U182" s="4"/>
      <c r="V182" s="4"/>
      <c r="W182" s="4">
        <v>0</v>
      </c>
      <c r="X182" s="4">
        <v>1</v>
      </c>
      <c r="Y182" s="4">
        <v>0</v>
      </c>
      <c r="Z182" s="4"/>
      <c r="AA182" s="4"/>
      <c r="AB182" s="4"/>
    </row>
    <row r="183" spans="1:88" x14ac:dyDescent="0.2">
      <c r="A183" s="4">
        <v>50</v>
      </c>
      <c r="B183" s="4">
        <v>0</v>
      </c>
      <c r="C183" s="4">
        <v>0</v>
      </c>
      <c r="D183" s="4">
        <v>1</v>
      </c>
      <c r="E183" s="4">
        <v>207</v>
      </c>
      <c r="F183" s="4">
        <f>Source!U161</f>
        <v>0</v>
      </c>
      <c r="G183" s="4" t="s">
        <v>83</v>
      </c>
      <c r="H183" s="4" t="s">
        <v>84</v>
      </c>
      <c r="I183" s="4"/>
      <c r="J183" s="4"/>
      <c r="K183" s="4">
        <v>207</v>
      </c>
      <c r="L183" s="4">
        <v>21</v>
      </c>
      <c r="M183" s="4">
        <v>3</v>
      </c>
      <c r="N183" s="4" t="s">
        <v>3</v>
      </c>
      <c r="O183" s="4">
        <v>-1</v>
      </c>
      <c r="P183" s="4"/>
      <c r="Q183" s="4"/>
      <c r="R183" s="4"/>
      <c r="S183" s="4"/>
      <c r="T183" s="4"/>
      <c r="U183" s="4"/>
      <c r="V183" s="4"/>
      <c r="W183" s="4">
        <v>0</v>
      </c>
      <c r="X183" s="4">
        <v>1</v>
      </c>
      <c r="Y183" s="4">
        <v>0</v>
      </c>
      <c r="Z183" s="4"/>
      <c r="AA183" s="4"/>
      <c r="AB183" s="4"/>
    </row>
    <row r="184" spans="1:88" x14ac:dyDescent="0.2">
      <c r="A184" s="4">
        <v>50</v>
      </c>
      <c r="B184" s="4">
        <v>0</v>
      </c>
      <c r="C184" s="4">
        <v>0</v>
      </c>
      <c r="D184" s="4">
        <v>1</v>
      </c>
      <c r="E184" s="4">
        <v>208</v>
      </c>
      <c r="F184" s="4">
        <f>Source!V161</f>
        <v>0</v>
      </c>
      <c r="G184" s="4" t="s">
        <v>85</v>
      </c>
      <c r="H184" s="4" t="s">
        <v>86</v>
      </c>
      <c r="I184" s="4"/>
      <c r="J184" s="4"/>
      <c r="K184" s="4">
        <v>208</v>
      </c>
      <c r="L184" s="4">
        <v>22</v>
      </c>
      <c r="M184" s="4">
        <v>3</v>
      </c>
      <c r="N184" s="4" t="s">
        <v>3</v>
      </c>
      <c r="O184" s="4">
        <v>-1</v>
      </c>
      <c r="P184" s="4"/>
      <c r="Q184" s="4"/>
      <c r="R184" s="4"/>
      <c r="S184" s="4"/>
      <c r="T184" s="4"/>
      <c r="U184" s="4"/>
      <c r="V184" s="4"/>
      <c r="W184" s="4">
        <v>0</v>
      </c>
      <c r="X184" s="4">
        <v>1</v>
      </c>
      <c r="Y184" s="4">
        <v>0</v>
      </c>
      <c r="Z184" s="4"/>
      <c r="AA184" s="4"/>
      <c r="AB184" s="4"/>
    </row>
    <row r="185" spans="1:88" x14ac:dyDescent="0.2">
      <c r="A185" s="4">
        <v>50</v>
      </c>
      <c r="B185" s="4">
        <v>0</v>
      </c>
      <c r="C185" s="4">
        <v>0</v>
      </c>
      <c r="D185" s="4">
        <v>1</v>
      </c>
      <c r="E185" s="4">
        <v>209</v>
      </c>
      <c r="F185" s="4">
        <f>ROUND(Source!W161,O185)</f>
        <v>0</v>
      </c>
      <c r="G185" s="4" t="s">
        <v>87</v>
      </c>
      <c r="H185" s="4" t="s">
        <v>88</v>
      </c>
      <c r="I185" s="4"/>
      <c r="J185" s="4"/>
      <c r="K185" s="4">
        <v>209</v>
      </c>
      <c r="L185" s="4">
        <v>23</v>
      </c>
      <c r="M185" s="4">
        <v>3</v>
      </c>
      <c r="N185" s="4" t="s">
        <v>3</v>
      </c>
      <c r="O185" s="4">
        <v>2</v>
      </c>
      <c r="P185" s="4"/>
      <c r="Q185" s="4"/>
      <c r="R185" s="4"/>
      <c r="S185" s="4"/>
      <c r="T185" s="4"/>
      <c r="U185" s="4"/>
      <c r="V185" s="4"/>
      <c r="W185" s="4">
        <v>0</v>
      </c>
      <c r="X185" s="4">
        <v>1</v>
      </c>
      <c r="Y185" s="4">
        <v>0</v>
      </c>
      <c r="Z185" s="4"/>
      <c r="AA185" s="4"/>
      <c r="AB185" s="4"/>
    </row>
    <row r="186" spans="1:88" x14ac:dyDescent="0.2">
      <c r="A186" s="4">
        <v>50</v>
      </c>
      <c r="B186" s="4">
        <v>0</v>
      </c>
      <c r="C186" s="4">
        <v>0</v>
      </c>
      <c r="D186" s="4">
        <v>1</v>
      </c>
      <c r="E186" s="4">
        <v>233</v>
      </c>
      <c r="F186" s="4">
        <f>ROUND(Source!BD161,O186)</f>
        <v>0</v>
      </c>
      <c r="G186" s="4" t="s">
        <v>89</v>
      </c>
      <c r="H186" s="4" t="s">
        <v>90</v>
      </c>
      <c r="I186" s="4"/>
      <c r="J186" s="4"/>
      <c r="K186" s="4">
        <v>233</v>
      </c>
      <c r="L186" s="4">
        <v>24</v>
      </c>
      <c r="M186" s="4">
        <v>3</v>
      </c>
      <c r="N186" s="4" t="s">
        <v>3</v>
      </c>
      <c r="O186" s="4">
        <v>2</v>
      </c>
      <c r="P186" s="4"/>
      <c r="Q186" s="4"/>
      <c r="R186" s="4"/>
      <c r="S186" s="4"/>
      <c r="T186" s="4"/>
      <c r="U186" s="4"/>
      <c r="V186" s="4"/>
      <c r="W186" s="4">
        <v>0</v>
      </c>
      <c r="X186" s="4">
        <v>1</v>
      </c>
      <c r="Y186" s="4">
        <v>0</v>
      </c>
      <c r="Z186" s="4"/>
      <c r="AA186" s="4"/>
      <c r="AB186" s="4"/>
    </row>
    <row r="187" spans="1:88" x14ac:dyDescent="0.2">
      <c r="A187" s="4">
        <v>50</v>
      </c>
      <c r="B187" s="4">
        <v>0</v>
      </c>
      <c r="C187" s="4">
        <v>0</v>
      </c>
      <c r="D187" s="4">
        <v>1</v>
      </c>
      <c r="E187" s="4">
        <v>210</v>
      </c>
      <c r="F187" s="4">
        <f>ROUND(Source!X161,O187)</f>
        <v>0</v>
      </c>
      <c r="G187" s="4" t="s">
        <v>91</v>
      </c>
      <c r="H187" s="4" t="s">
        <v>92</v>
      </c>
      <c r="I187" s="4"/>
      <c r="J187" s="4"/>
      <c r="K187" s="4">
        <v>210</v>
      </c>
      <c r="L187" s="4">
        <v>25</v>
      </c>
      <c r="M187" s="4">
        <v>3</v>
      </c>
      <c r="N187" s="4" t="s">
        <v>3</v>
      </c>
      <c r="O187" s="4">
        <v>2</v>
      </c>
      <c r="P187" s="4"/>
      <c r="Q187" s="4"/>
      <c r="R187" s="4"/>
      <c r="S187" s="4"/>
      <c r="T187" s="4"/>
      <c r="U187" s="4"/>
      <c r="V187" s="4"/>
      <c r="W187" s="4">
        <v>0</v>
      </c>
      <c r="X187" s="4">
        <v>1</v>
      </c>
      <c r="Y187" s="4">
        <v>0</v>
      </c>
      <c r="Z187" s="4"/>
      <c r="AA187" s="4"/>
      <c r="AB187" s="4"/>
    </row>
    <row r="188" spans="1:88" x14ac:dyDescent="0.2">
      <c r="A188" s="4">
        <v>50</v>
      </c>
      <c r="B188" s="4">
        <v>0</v>
      </c>
      <c r="C188" s="4">
        <v>0</v>
      </c>
      <c r="D188" s="4">
        <v>1</v>
      </c>
      <c r="E188" s="4">
        <v>211</v>
      </c>
      <c r="F188" s="4">
        <f>ROUND(Source!Y161,O188)</f>
        <v>0</v>
      </c>
      <c r="G188" s="4" t="s">
        <v>93</v>
      </c>
      <c r="H188" s="4" t="s">
        <v>94</v>
      </c>
      <c r="I188" s="4"/>
      <c r="J188" s="4"/>
      <c r="K188" s="4">
        <v>211</v>
      </c>
      <c r="L188" s="4">
        <v>26</v>
      </c>
      <c r="M188" s="4">
        <v>3</v>
      </c>
      <c r="N188" s="4" t="s">
        <v>3</v>
      </c>
      <c r="O188" s="4">
        <v>2</v>
      </c>
      <c r="P188" s="4"/>
      <c r="Q188" s="4"/>
      <c r="R188" s="4"/>
      <c r="S188" s="4"/>
      <c r="T188" s="4"/>
      <c r="U188" s="4"/>
      <c r="V188" s="4"/>
      <c r="W188" s="4">
        <v>0</v>
      </c>
      <c r="X188" s="4">
        <v>1</v>
      </c>
      <c r="Y188" s="4">
        <v>0</v>
      </c>
      <c r="Z188" s="4"/>
      <c r="AA188" s="4"/>
      <c r="AB188" s="4"/>
    </row>
    <row r="189" spans="1:88" x14ac:dyDescent="0.2">
      <c r="A189" s="4">
        <v>50</v>
      </c>
      <c r="B189" s="4">
        <v>0</v>
      </c>
      <c r="C189" s="4">
        <v>0</v>
      </c>
      <c r="D189" s="4">
        <v>1</v>
      </c>
      <c r="E189" s="4">
        <v>224</v>
      </c>
      <c r="F189" s="4">
        <f>ROUND(Source!AR161,O189)</f>
        <v>0</v>
      </c>
      <c r="G189" s="4" t="s">
        <v>95</v>
      </c>
      <c r="H189" s="4" t="s">
        <v>96</v>
      </c>
      <c r="I189" s="4"/>
      <c r="J189" s="4"/>
      <c r="K189" s="4">
        <v>224</v>
      </c>
      <c r="L189" s="4">
        <v>27</v>
      </c>
      <c r="M189" s="4">
        <v>3</v>
      </c>
      <c r="N189" s="4" t="s">
        <v>3</v>
      </c>
      <c r="O189" s="4">
        <v>2</v>
      </c>
      <c r="P189" s="4"/>
      <c r="Q189" s="4"/>
      <c r="R189" s="4"/>
      <c r="S189" s="4"/>
      <c r="T189" s="4"/>
      <c r="U189" s="4"/>
      <c r="V189" s="4"/>
      <c r="W189" s="4">
        <v>0</v>
      </c>
      <c r="X189" s="4">
        <v>1</v>
      </c>
      <c r="Y189" s="4">
        <v>0</v>
      </c>
      <c r="Z189" s="4"/>
      <c r="AA189" s="4"/>
      <c r="AB189" s="4"/>
    </row>
    <row r="191" spans="1:88" x14ac:dyDescent="0.2">
      <c r="A191" s="1">
        <v>5</v>
      </c>
      <c r="B191" s="1">
        <v>1</v>
      </c>
      <c r="C191" s="1"/>
      <c r="D191" s="1">
        <f>ROW(A197)</f>
        <v>197</v>
      </c>
      <c r="E191" s="1"/>
      <c r="F191" s="1" t="s">
        <v>14</v>
      </c>
      <c r="G191" s="1" t="s">
        <v>140</v>
      </c>
      <c r="H191" s="1" t="s">
        <v>3</v>
      </c>
      <c r="I191" s="1">
        <v>0</v>
      </c>
      <c r="J191" s="1"/>
      <c r="K191" s="1">
        <v>0</v>
      </c>
      <c r="L191" s="1"/>
      <c r="M191" s="1" t="s">
        <v>3</v>
      </c>
      <c r="N191" s="1"/>
      <c r="O191" s="1"/>
      <c r="P191" s="1"/>
      <c r="Q191" s="1"/>
      <c r="R191" s="1"/>
      <c r="S191" s="1">
        <v>0</v>
      </c>
      <c r="T191" s="1"/>
      <c r="U191" s="1" t="s">
        <v>3</v>
      </c>
      <c r="V191" s="1">
        <v>0</v>
      </c>
      <c r="W191" s="1"/>
      <c r="X191" s="1"/>
      <c r="Y191" s="1"/>
      <c r="Z191" s="1"/>
      <c r="AA191" s="1"/>
      <c r="AB191" s="1" t="s">
        <v>3</v>
      </c>
      <c r="AC191" s="1" t="s">
        <v>3</v>
      </c>
      <c r="AD191" s="1" t="s">
        <v>3</v>
      </c>
      <c r="AE191" s="1" t="s">
        <v>3</v>
      </c>
      <c r="AF191" s="1" t="s">
        <v>3</v>
      </c>
      <c r="AG191" s="1" t="s">
        <v>3</v>
      </c>
      <c r="AH191" s="1"/>
      <c r="AI191" s="1"/>
      <c r="AJ191" s="1"/>
      <c r="AK191" s="1"/>
      <c r="AL191" s="1"/>
      <c r="AM191" s="1"/>
      <c r="AN191" s="1"/>
      <c r="AO191" s="1"/>
      <c r="AP191" s="1" t="s">
        <v>3</v>
      </c>
      <c r="AQ191" s="1" t="s">
        <v>3</v>
      </c>
      <c r="AR191" s="1" t="s">
        <v>3</v>
      </c>
      <c r="AS191" s="1"/>
      <c r="AT191" s="1"/>
      <c r="AU191" s="1"/>
      <c r="AV191" s="1"/>
      <c r="AW191" s="1"/>
      <c r="AX191" s="1"/>
      <c r="AY191" s="1"/>
      <c r="AZ191" s="1" t="s">
        <v>3</v>
      </c>
      <c r="BA191" s="1"/>
      <c r="BB191" s="1" t="s">
        <v>3</v>
      </c>
      <c r="BC191" s="1" t="s">
        <v>3</v>
      </c>
      <c r="BD191" s="1" t="s">
        <v>3</v>
      </c>
      <c r="BE191" s="1" t="s">
        <v>3</v>
      </c>
      <c r="BF191" s="1" t="s">
        <v>3</v>
      </c>
      <c r="BG191" s="1" t="s">
        <v>3</v>
      </c>
      <c r="BH191" s="1" t="s">
        <v>3</v>
      </c>
      <c r="BI191" s="1" t="s">
        <v>3</v>
      </c>
      <c r="BJ191" s="1" t="s">
        <v>3</v>
      </c>
      <c r="BK191" s="1" t="s">
        <v>3</v>
      </c>
      <c r="BL191" s="1" t="s">
        <v>3</v>
      </c>
      <c r="BM191" s="1" t="s">
        <v>3</v>
      </c>
      <c r="BN191" s="1" t="s">
        <v>3</v>
      </c>
      <c r="BO191" s="1" t="s">
        <v>3</v>
      </c>
      <c r="BP191" s="1" t="s">
        <v>3</v>
      </c>
      <c r="BQ191" s="1"/>
      <c r="BR191" s="1"/>
      <c r="BS191" s="1"/>
      <c r="BT191" s="1"/>
      <c r="BU191" s="1"/>
      <c r="BV191" s="1"/>
      <c r="BW191" s="1"/>
      <c r="BX191" s="1">
        <v>0</v>
      </c>
      <c r="BY191" s="1"/>
      <c r="BZ191" s="1"/>
      <c r="CA191" s="1"/>
      <c r="CB191" s="1"/>
      <c r="CC191" s="1"/>
      <c r="CD191" s="1"/>
      <c r="CE191" s="1"/>
      <c r="CF191" s="1"/>
      <c r="CG191" s="1"/>
      <c r="CH191" s="1"/>
      <c r="CI191" s="1"/>
      <c r="CJ191" s="1">
        <v>0</v>
      </c>
    </row>
    <row r="193" spans="1:245" x14ac:dyDescent="0.2">
      <c r="A193" s="2">
        <v>52</v>
      </c>
      <c r="B193" s="2">
        <f t="shared" ref="B193:G193" si="131">B197</f>
        <v>1</v>
      </c>
      <c r="C193" s="2">
        <f t="shared" si="131"/>
        <v>5</v>
      </c>
      <c r="D193" s="2">
        <f t="shared" si="131"/>
        <v>191</v>
      </c>
      <c r="E193" s="2">
        <f t="shared" si="131"/>
        <v>0</v>
      </c>
      <c r="F193" s="2" t="str">
        <f t="shared" si="131"/>
        <v>Новый подраздел</v>
      </c>
      <c r="G193" s="2" t="str">
        <f t="shared" si="131"/>
        <v>1.5 Дождеприемники</v>
      </c>
      <c r="H193" s="2"/>
      <c r="I193" s="2"/>
      <c r="J193" s="2"/>
      <c r="K193" s="2"/>
      <c r="L193" s="2"/>
      <c r="M193" s="2"/>
      <c r="N193" s="2"/>
      <c r="O193" s="2">
        <f t="shared" ref="O193:AT193" si="132">O197</f>
        <v>0</v>
      </c>
      <c r="P193" s="2">
        <f t="shared" si="132"/>
        <v>0</v>
      </c>
      <c r="Q193" s="2">
        <f t="shared" si="132"/>
        <v>0</v>
      </c>
      <c r="R193" s="2">
        <f t="shared" si="132"/>
        <v>0</v>
      </c>
      <c r="S193" s="2">
        <f t="shared" si="132"/>
        <v>0</v>
      </c>
      <c r="T193" s="2">
        <f t="shared" si="132"/>
        <v>0</v>
      </c>
      <c r="U193" s="2">
        <f t="shared" si="132"/>
        <v>0</v>
      </c>
      <c r="V193" s="2">
        <f t="shared" si="132"/>
        <v>0</v>
      </c>
      <c r="W193" s="2">
        <f t="shared" si="132"/>
        <v>0</v>
      </c>
      <c r="X193" s="2">
        <f t="shared" si="132"/>
        <v>0</v>
      </c>
      <c r="Y193" s="2">
        <f t="shared" si="132"/>
        <v>0</v>
      </c>
      <c r="Z193" s="2">
        <f t="shared" si="132"/>
        <v>0</v>
      </c>
      <c r="AA193" s="2">
        <f t="shared" si="132"/>
        <v>0</v>
      </c>
      <c r="AB193" s="2">
        <f t="shared" si="132"/>
        <v>0</v>
      </c>
      <c r="AC193" s="2">
        <f t="shared" si="132"/>
        <v>0</v>
      </c>
      <c r="AD193" s="2">
        <f t="shared" si="132"/>
        <v>0</v>
      </c>
      <c r="AE193" s="2">
        <f t="shared" si="132"/>
        <v>0</v>
      </c>
      <c r="AF193" s="2">
        <f t="shared" si="132"/>
        <v>0</v>
      </c>
      <c r="AG193" s="2">
        <f t="shared" si="132"/>
        <v>0</v>
      </c>
      <c r="AH193" s="2">
        <f t="shared" si="132"/>
        <v>0</v>
      </c>
      <c r="AI193" s="2">
        <f t="shared" si="132"/>
        <v>0</v>
      </c>
      <c r="AJ193" s="2">
        <f t="shared" si="132"/>
        <v>0</v>
      </c>
      <c r="AK193" s="2">
        <f t="shared" si="132"/>
        <v>0</v>
      </c>
      <c r="AL193" s="2">
        <f t="shared" si="132"/>
        <v>0</v>
      </c>
      <c r="AM193" s="2">
        <f t="shared" si="132"/>
        <v>0</v>
      </c>
      <c r="AN193" s="2">
        <f t="shared" si="132"/>
        <v>0</v>
      </c>
      <c r="AO193" s="2">
        <f t="shared" si="132"/>
        <v>0</v>
      </c>
      <c r="AP193" s="2">
        <f t="shared" si="132"/>
        <v>0</v>
      </c>
      <c r="AQ193" s="2">
        <f t="shared" si="132"/>
        <v>0</v>
      </c>
      <c r="AR193" s="2">
        <f t="shared" si="132"/>
        <v>0</v>
      </c>
      <c r="AS193" s="2">
        <f t="shared" si="132"/>
        <v>0</v>
      </c>
      <c r="AT193" s="2">
        <f t="shared" si="132"/>
        <v>0</v>
      </c>
      <c r="AU193" s="2">
        <f t="shared" ref="AU193:BZ193" si="133">AU197</f>
        <v>0</v>
      </c>
      <c r="AV193" s="2">
        <f t="shared" si="133"/>
        <v>0</v>
      </c>
      <c r="AW193" s="2">
        <f t="shared" si="133"/>
        <v>0</v>
      </c>
      <c r="AX193" s="2">
        <f t="shared" si="133"/>
        <v>0</v>
      </c>
      <c r="AY193" s="2">
        <f t="shared" si="133"/>
        <v>0</v>
      </c>
      <c r="AZ193" s="2">
        <f t="shared" si="133"/>
        <v>0</v>
      </c>
      <c r="BA193" s="2">
        <f t="shared" si="133"/>
        <v>0</v>
      </c>
      <c r="BB193" s="2">
        <f t="shared" si="133"/>
        <v>0</v>
      </c>
      <c r="BC193" s="2">
        <f t="shared" si="133"/>
        <v>0</v>
      </c>
      <c r="BD193" s="2">
        <f t="shared" si="133"/>
        <v>0</v>
      </c>
      <c r="BE193" s="2">
        <f t="shared" si="133"/>
        <v>0</v>
      </c>
      <c r="BF193" s="2">
        <f t="shared" si="133"/>
        <v>0</v>
      </c>
      <c r="BG193" s="2">
        <f t="shared" si="133"/>
        <v>0</v>
      </c>
      <c r="BH193" s="2">
        <f t="shared" si="133"/>
        <v>0</v>
      </c>
      <c r="BI193" s="2">
        <f t="shared" si="133"/>
        <v>0</v>
      </c>
      <c r="BJ193" s="2">
        <f t="shared" si="133"/>
        <v>0</v>
      </c>
      <c r="BK193" s="2">
        <f t="shared" si="133"/>
        <v>0</v>
      </c>
      <c r="BL193" s="2">
        <f t="shared" si="133"/>
        <v>0</v>
      </c>
      <c r="BM193" s="2">
        <f t="shared" si="133"/>
        <v>0</v>
      </c>
      <c r="BN193" s="2">
        <f t="shared" si="133"/>
        <v>0</v>
      </c>
      <c r="BO193" s="2">
        <f t="shared" si="133"/>
        <v>0</v>
      </c>
      <c r="BP193" s="2">
        <f t="shared" si="133"/>
        <v>0</v>
      </c>
      <c r="BQ193" s="2">
        <f t="shared" si="133"/>
        <v>0</v>
      </c>
      <c r="BR193" s="2">
        <f t="shared" si="133"/>
        <v>0</v>
      </c>
      <c r="BS193" s="2">
        <f t="shared" si="133"/>
        <v>0</v>
      </c>
      <c r="BT193" s="2">
        <f t="shared" si="133"/>
        <v>0</v>
      </c>
      <c r="BU193" s="2">
        <f t="shared" si="133"/>
        <v>0</v>
      </c>
      <c r="BV193" s="2">
        <f t="shared" si="133"/>
        <v>0</v>
      </c>
      <c r="BW193" s="2">
        <f t="shared" si="133"/>
        <v>0</v>
      </c>
      <c r="BX193" s="2">
        <f t="shared" si="133"/>
        <v>0</v>
      </c>
      <c r="BY193" s="2">
        <f t="shared" si="133"/>
        <v>0</v>
      </c>
      <c r="BZ193" s="2">
        <f t="shared" si="133"/>
        <v>0</v>
      </c>
      <c r="CA193" s="2">
        <f t="shared" ref="CA193:DF193" si="134">CA197</f>
        <v>0</v>
      </c>
      <c r="CB193" s="2">
        <f t="shared" si="134"/>
        <v>0</v>
      </c>
      <c r="CC193" s="2">
        <f t="shared" si="134"/>
        <v>0</v>
      </c>
      <c r="CD193" s="2">
        <f t="shared" si="134"/>
        <v>0</v>
      </c>
      <c r="CE193" s="2">
        <f t="shared" si="134"/>
        <v>0</v>
      </c>
      <c r="CF193" s="2">
        <f t="shared" si="134"/>
        <v>0</v>
      </c>
      <c r="CG193" s="2">
        <f t="shared" si="134"/>
        <v>0</v>
      </c>
      <c r="CH193" s="2">
        <f t="shared" si="134"/>
        <v>0</v>
      </c>
      <c r="CI193" s="2">
        <f t="shared" si="134"/>
        <v>0</v>
      </c>
      <c r="CJ193" s="2">
        <f t="shared" si="134"/>
        <v>0</v>
      </c>
      <c r="CK193" s="2">
        <f t="shared" si="134"/>
        <v>0</v>
      </c>
      <c r="CL193" s="2">
        <f t="shared" si="134"/>
        <v>0</v>
      </c>
      <c r="CM193" s="2">
        <f t="shared" si="134"/>
        <v>0</v>
      </c>
      <c r="CN193" s="2">
        <f t="shared" si="134"/>
        <v>0</v>
      </c>
      <c r="CO193" s="2">
        <f t="shared" si="134"/>
        <v>0</v>
      </c>
      <c r="CP193" s="2">
        <f t="shared" si="134"/>
        <v>0</v>
      </c>
      <c r="CQ193" s="2">
        <f t="shared" si="134"/>
        <v>0</v>
      </c>
      <c r="CR193" s="2">
        <f t="shared" si="134"/>
        <v>0</v>
      </c>
      <c r="CS193" s="2">
        <f t="shared" si="134"/>
        <v>0</v>
      </c>
      <c r="CT193" s="2">
        <f t="shared" si="134"/>
        <v>0</v>
      </c>
      <c r="CU193" s="2">
        <f t="shared" si="134"/>
        <v>0</v>
      </c>
      <c r="CV193" s="2">
        <f t="shared" si="134"/>
        <v>0</v>
      </c>
      <c r="CW193" s="2">
        <f t="shared" si="134"/>
        <v>0</v>
      </c>
      <c r="CX193" s="2">
        <f t="shared" si="134"/>
        <v>0</v>
      </c>
      <c r="CY193" s="2">
        <f t="shared" si="134"/>
        <v>0</v>
      </c>
      <c r="CZ193" s="2">
        <f t="shared" si="134"/>
        <v>0</v>
      </c>
      <c r="DA193" s="2">
        <f t="shared" si="134"/>
        <v>0</v>
      </c>
      <c r="DB193" s="2">
        <f t="shared" si="134"/>
        <v>0</v>
      </c>
      <c r="DC193" s="2">
        <f t="shared" si="134"/>
        <v>0</v>
      </c>
      <c r="DD193" s="2">
        <f t="shared" si="134"/>
        <v>0</v>
      </c>
      <c r="DE193" s="2">
        <f t="shared" si="134"/>
        <v>0</v>
      </c>
      <c r="DF193" s="2">
        <f t="shared" si="134"/>
        <v>0</v>
      </c>
      <c r="DG193" s="3">
        <f t="shared" ref="DG193:EL193" si="135">DG197</f>
        <v>0</v>
      </c>
      <c r="DH193" s="3">
        <f t="shared" si="135"/>
        <v>0</v>
      </c>
      <c r="DI193" s="3">
        <f t="shared" si="135"/>
        <v>0</v>
      </c>
      <c r="DJ193" s="3">
        <f t="shared" si="135"/>
        <v>0</v>
      </c>
      <c r="DK193" s="3">
        <f t="shared" si="135"/>
        <v>0</v>
      </c>
      <c r="DL193" s="3">
        <f t="shared" si="135"/>
        <v>0</v>
      </c>
      <c r="DM193" s="3">
        <f t="shared" si="135"/>
        <v>0</v>
      </c>
      <c r="DN193" s="3">
        <f t="shared" si="135"/>
        <v>0</v>
      </c>
      <c r="DO193" s="3">
        <f t="shared" si="135"/>
        <v>0</v>
      </c>
      <c r="DP193" s="3">
        <f t="shared" si="135"/>
        <v>0</v>
      </c>
      <c r="DQ193" s="3">
        <f t="shared" si="135"/>
        <v>0</v>
      </c>
      <c r="DR193" s="3">
        <f t="shared" si="135"/>
        <v>0</v>
      </c>
      <c r="DS193" s="3">
        <f t="shared" si="135"/>
        <v>0</v>
      </c>
      <c r="DT193" s="3">
        <f t="shared" si="135"/>
        <v>0</v>
      </c>
      <c r="DU193" s="3">
        <f t="shared" si="135"/>
        <v>0</v>
      </c>
      <c r="DV193" s="3">
        <f t="shared" si="135"/>
        <v>0</v>
      </c>
      <c r="DW193" s="3">
        <f t="shared" si="135"/>
        <v>0</v>
      </c>
      <c r="DX193" s="3">
        <f t="shared" si="135"/>
        <v>0</v>
      </c>
      <c r="DY193" s="3">
        <f t="shared" si="135"/>
        <v>0</v>
      </c>
      <c r="DZ193" s="3">
        <f t="shared" si="135"/>
        <v>0</v>
      </c>
      <c r="EA193" s="3">
        <f t="shared" si="135"/>
        <v>0</v>
      </c>
      <c r="EB193" s="3">
        <f t="shared" si="135"/>
        <v>0</v>
      </c>
      <c r="EC193" s="3">
        <f t="shared" si="135"/>
        <v>0</v>
      </c>
      <c r="ED193" s="3">
        <f t="shared" si="135"/>
        <v>0</v>
      </c>
      <c r="EE193" s="3">
        <f t="shared" si="135"/>
        <v>0</v>
      </c>
      <c r="EF193" s="3">
        <f t="shared" si="135"/>
        <v>0</v>
      </c>
      <c r="EG193" s="3">
        <f t="shared" si="135"/>
        <v>0</v>
      </c>
      <c r="EH193" s="3">
        <f t="shared" si="135"/>
        <v>0</v>
      </c>
      <c r="EI193" s="3">
        <f t="shared" si="135"/>
        <v>0</v>
      </c>
      <c r="EJ193" s="3">
        <f t="shared" si="135"/>
        <v>0</v>
      </c>
      <c r="EK193" s="3">
        <f t="shared" si="135"/>
        <v>0</v>
      </c>
      <c r="EL193" s="3">
        <f t="shared" si="135"/>
        <v>0</v>
      </c>
      <c r="EM193" s="3">
        <f t="shared" ref="EM193:FR193" si="136">EM197</f>
        <v>0</v>
      </c>
      <c r="EN193" s="3">
        <f t="shared" si="136"/>
        <v>0</v>
      </c>
      <c r="EO193" s="3">
        <f t="shared" si="136"/>
        <v>0</v>
      </c>
      <c r="EP193" s="3">
        <f t="shared" si="136"/>
        <v>0</v>
      </c>
      <c r="EQ193" s="3">
        <f t="shared" si="136"/>
        <v>0</v>
      </c>
      <c r="ER193" s="3">
        <f t="shared" si="136"/>
        <v>0</v>
      </c>
      <c r="ES193" s="3">
        <f t="shared" si="136"/>
        <v>0</v>
      </c>
      <c r="ET193" s="3">
        <f t="shared" si="136"/>
        <v>0</v>
      </c>
      <c r="EU193" s="3">
        <f t="shared" si="136"/>
        <v>0</v>
      </c>
      <c r="EV193" s="3">
        <f t="shared" si="136"/>
        <v>0</v>
      </c>
      <c r="EW193" s="3">
        <f t="shared" si="136"/>
        <v>0</v>
      </c>
      <c r="EX193" s="3">
        <f t="shared" si="136"/>
        <v>0</v>
      </c>
      <c r="EY193" s="3">
        <f t="shared" si="136"/>
        <v>0</v>
      </c>
      <c r="EZ193" s="3">
        <f t="shared" si="136"/>
        <v>0</v>
      </c>
      <c r="FA193" s="3">
        <f t="shared" si="136"/>
        <v>0</v>
      </c>
      <c r="FB193" s="3">
        <f t="shared" si="136"/>
        <v>0</v>
      </c>
      <c r="FC193" s="3">
        <f t="shared" si="136"/>
        <v>0</v>
      </c>
      <c r="FD193" s="3">
        <f t="shared" si="136"/>
        <v>0</v>
      </c>
      <c r="FE193" s="3">
        <f t="shared" si="136"/>
        <v>0</v>
      </c>
      <c r="FF193" s="3">
        <f t="shared" si="136"/>
        <v>0</v>
      </c>
      <c r="FG193" s="3">
        <f t="shared" si="136"/>
        <v>0</v>
      </c>
      <c r="FH193" s="3">
        <f t="shared" si="136"/>
        <v>0</v>
      </c>
      <c r="FI193" s="3">
        <f t="shared" si="136"/>
        <v>0</v>
      </c>
      <c r="FJ193" s="3">
        <f t="shared" si="136"/>
        <v>0</v>
      </c>
      <c r="FK193" s="3">
        <f t="shared" si="136"/>
        <v>0</v>
      </c>
      <c r="FL193" s="3">
        <f t="shared" si="136"/>
        <v>0</v>
      </c>
      <c r="FM193" s="3">
        <f t="shared" si="136"/>
        <v>0</v>
      </c>
      <c r="FN193" s="3">
        <f t="shared" si="136"/>
        <v>0</v>
      </c>
      <c r="FO193" s="3">
        <f t="shared" si="136"/>
        <v>0</v>
      </c>
      <c r="FP193" s="3">
        <f t="shared" si="136"/>
        <v>0</v>
      </c>
      <c r="FQ193" s="3">
        <f t="shared" si="136"/>
        <v>0</v>
      </c>
      <c r="FR193" s="3">
        <f t="shared" si="136"/>
        <v>0</v>
      </c>
      <c r="FS193" s="3">
        <f t="shared" ref="FS193:GX193" si="137">FS197</f>
        <v>0</v>
      </c>
      <c r="FT193" s="3">
        <f t="shared" si="137"/>
        <v>0</v>
      </c>
      <c r="FU193" s="3">
        <f t="shared" si="137"/>
        <v>0</v>
      </c>
      <c r="FV193" s="3">
        <f t="shared" si="137"/>
        <v>0</v>
      </c>
      <c r="FW193" s="3">
        <f t="shared" si="137"/>
        <v>0</v>
      </c>
      <c r="FX193" s="3">
        <f t="shared" si="137"/>
        <v>0</v>
      </c>
      <c r="FY193" s="3">
        <f t="shared" si="137"/>
        <v>0</v>
      </c>
      <c r="FZ193" s="3">
        <f t="shared" si="137"/>
        <v>0</v>
      </c>
      <c r="GA193" s="3">
        <f t="shared" si="137"/>
        <v>0</v>
      </c>
      <c r="GB193" s="3">
        <f t="shared" si="137"/>
        <v>0</v>
      </c>
      <c r="GC193" s="3">
        <f t="shared" si="137"/>
        <v>0</v>
      </c>
      <c r="GD193" s="3">
        <f t="shared" si="137"/>
        <v>0</v>
      </c>
      <c r="GE193" s="3">
        <f t="shared" si="137"/>
        <v>0</v>
      </c>
      <c r="GF193" s="3">
        <f t="shared" si="137"/>
        <v>0</v>
      </c>
      <c r="GG193" s="3">
        <f t="shared" si="137"/>
        <v>0</v>
      </c>
      <c r="GH193" s="3">
        <f t="shared" si="137"/>
        <v>0</v>
      </c>
      <c r="GI193" s="3">
        <f t="shared" si="137"/>
        <v>0</v>
      </c>
      <c r="GJ193" s="3">
        <f t="shared" si="137"/>
        <v>0</v>
      </c>
      <c r="GK193" s="3">
        <f t="shared" si="137"/>
        <v>0</v>
      </c>
      <c r="GL193" s="3">
        <f t="shared" si="137"/>
        <v>0</v>
      </c>
      <c r="GM193" s="3">
        <f t="shared" si="137"/>
        <v>0</v>
      </c>
      <c r="GN193" s="3">
        <f t="shared" si="137"/>
        <v>0</v>
      </c>
      <c r="GO193" s="3">
        <f t="shared" si="137"/>
        <v>0</v>
      </c>
      <c r="GP193" s="3">
        <f t="shared" si="137"/>
        <v>0</v>
      </c>
      <c r="GQ193" s="3">
        <f t="shared" si="137"/>
        <v>0</v>
      </c>
      <c r="GR193" s="3">
        <f t="shared" si="137"/>
        <v>0</v>
      </c>
      <c r="GS193" s="3">
        <f t="shared" si="137"/>
        <v>0</v>
      </c>
      <c r="GT193" s="3">
        <f t="shared" si="137"/>
        <v>0</v>
      </c>
      <c r="GU193" s="3">
        <f t="shared" si="137"/>
        <v>0</v>
      </c>
      <c r="GV193" s="3">
        <f t="shared" si="137"/>
        <v>0</v>
      </c>
      <c r="GW193" s="3">
        <f t="shared" si="137"/>
        <v>0</v>
      </c>
      <c r="GX193" s="3">
        <f t="shared" si="137"/>
        <v>0</v>
      </c>
    </row>
    <row r="195" spans="1:245" x14ac:dyDescent="0.2">
      <c r="A195">
        <v>17</v>
      </c>
      <c r="B195">
        <v>1</v>
      </c>
      <c r="D195">
        <f>ROW(EtalonRes!A43)</f>
        <v>43</v>
      </c>
      <c r="E195" t="s">
        <v>3</v>
      </c>
      <c r="F195" t="s">
        <v>24</v>
      </c>
      <c r="G195" t="s">
        <v>25</v>
      </c>
      <c r="H195" t="s">
        <v>26</v>
      </c>
      <c r="I195">
        <f>ROUND((65)*0.1/100,9)</f>
        <v>6.5000000000000002E-2</v>
      </c>
      <c r="J195">
        <v>0</v>
      </c>
      <c r="K195">
        <f>ROUND((65)*0.1/100,9)</f>
        <v>6.5000000000000002E-2</v>
      </c>
      <c r="O195">
        <f>ROUND(CP195,2)</f>
        <v>131.55000000000001</v>
      </c>
      <c r="P195">
        <f>ROUND(CQ195*I195,2)</f>
        <v>0</v>
      </c>
      <c r="Q195">
        <f>ROUND(CR195*I195,2)</f>
        <v>0</v>
      </c>
      <c r="R195">
        <f>ROUND(CS195*I195,2)</f>
        <v>0</v>
      </c>
      <c r="S195">
        <f>ROUND(CT195*I195,2)</f>
        <v>131.55000000000001</v>
      </c>
      <c r="T195">
        <f>ROUND(CU195*I195,2)</f>
        <v>0</v>
      </c>
      <c r="U195">
        <f>CV195*I195</f>
        <v>0.23400000000000001</v>
      </c>
      <c r="V195">
        <f>CW195*I195</f>
        <v>0</v>
      </c>
      <c r="W195">
        <f>ROUND(CX195*I195,2)</f>
        <v>0</v>
      </c>
      <c r="X195">
        <f>ROUND(CY195,2)</f>
        <v>92.09</v>
      </c>
      <c r="Y195">
        <f>ROUND(CZ195,2)</f>
        <v>13.16</v>
      </c>
      <c r="AA195">
        <v>-1</v>
      </c>
      <c r="AB195">
        <f>ROUND((AC195+AD195+AF195),6)</f>
        <v>2023.8</v>
      </c>
      <c r="AC195">
        <f>ROUND(((ES195*4)),6)</f>
        <v>0</v>
      </c>
      <c r="AD195">
        <f>ROUND(((((ET195*4))-((EU195*4)))+AE195),6)</f>
        <v>0</v>
      </c>
      <c r="AE195">
        <f>ROUND(((EU195*4)),6)</f>
        <v>0</v>
      </c>
      <c r="AF195">
        <f>ROUND(((EV195*4)),6)</f>
        <v>2023.8</v>
      </c>
      <c r="AG195">
        <f>ROUND((AP195),6)</f>
        <v>0</v>
      </c>
      <c r="AH195">
        <f>((EW195*4))</f>
        <v>3.6</v>
      </c>
      <c r="AI195">
        <f>((EX195*4))</f>
        <v>0</v>
      </c>
      <c r="AJ195">
        <f>(AS195)</f>
        <v>0</v>
      </c>
      <c r="AK195">
        <v>505.95</v>
      </c>
      <c r="AL195">
        <v>0</v>
      </c>
      <c r="AM195">
        <v>0</v>
      </c>
      <c r="AN195">
        <v>0</v>
      </c>
      <c r="AO195">
        <v>505.95</v>
      </c>
      <c r="AP195">
        <v>0</v>
      </c>
      <c r="AQ195">
        <v>0.9</v>
      </c>
      <c r="AR195">
        <v>0</v>
      </c>
      <c r="AS195">
        <v>0</v>
      </c>
      <c r="AT195">
        <v>70</v>
      </c>
      <c r="AU195">
        <v>10</v>
      </c>
      <c r="AV195">
        <v>1</v>
      </c>
      <c r="AW195">
        <v>1</v>
      </c>
      <c r="AZ195">
        <v>1</v>
      </c>
      <c r="BA195">
        <v>1</v>
      </c>
      <c r="BB195">
        <v>1</v>
      </c>
      <c r="BC195">
        <v>1</v>
      </c>
      <c r="BD195" t="s">
        <v>3</v>
      </c>
      <c r="BE195" t="s">
        <v>3</v>
      </c>
      <c r="BF195" t="s">
        <v>3</v>
      </c>
      <c r="BG195" t="s">
        <v>3</v>
      </c>
      <c r="BH195">
        <v>0</v>
      </c>
      <c r="BI195">
        <v>4</v>
      </c>
      <c r="BJ195" t="s">
        <v>27</v>
      </c>
      <c r="BM195">
        <v>0</v>
      </c>
      <c r="BN195">
        <v>0</v>
      </c>
      <c r="BO195" t="s">
        <v>3</v>
      </c>
      <c r="BP195">
        <v>0</v>
      </c>
      <c r="BQ195">
        <v>1</v>
      </c>
      <c r="BR195">
        <v>0</v>
      </c>
      <c r="BS195">
        <v>1</v>
      </c>
      <c r="BT195">
        <v>1</v>
      </c>
      <c r="BU195">
        <v>1</v>
      </c>
      <c r="BV195">
        <v>1</v>
      </c>
      <c r="BW195">
        <v>1</v>
      </c>
      <c r="BX195">
        <v>1</v>
      </c>
      <c r="BY195" t="s">
        <v>3</v>
      </c>
      <c r="BZ195">
        <v>70</v>
      </c>
      <c r="CA195">
        <v>10</v>
      </c>
      <c r="CB195" t="s">
        <v>3</v>
      </c>
      <c r="CE195">
        <v>0</v>
      </c>
      <c r="CF195">
        <v>0</v>
      </c>
      <c r="CG195">
        <v>0</v>
      </c>
      <c r="CM195">
        <v>0</v>
      </c>
      <c r="CN195" t="s">
        <v>3</v>
      </c>
      <c r="CO195">
        <v>0</v>
      </c>
      <c r="CP195">
        <f>(P195+Q195+S195)</f>
        <v>131.55000000000001</v>
      </c>
      <c r="CQ195">
        <f>(AC195*BC195*AW195)</f>
        <v>0</v>
      </c>
      <c r="CR195">
        <f>(((((ET195*4))*BB195-((EU195*4))*BS195)+AE195*BS195)*AV195)</f>
        <v>0</v>
      </c>
      <c r="CS195">
        <f>(AE195*BS195*AV195)</f>
        <v>0</v>
      </c>
      <c r="CT195">
        <f>(AF195*BA195*AV195)</f>
        <v>2023.8</v>
      </c>
      <c r="CU195">
        <f>AG195</f>
        <v>0</v>
      </c>
      <c r="CV195">
        <f>(AH195*AV195)</f>
        <v>3.6</v>
      </c>
      <c r="CW195">
        <f>AI195</f>
        <v>0</v>
      </c>
      <c r="CX195">
        <f>AJ195</f>
        <v>0</v>
      </c>
      <c r="CY195">
        <f>((S195*BZ195)/100)</f>
        <v>92.084999999999994</v>
      </c>
      <c r="CZ195">
        <f>((S195*CA195)/100)</f>
        <v>13.154999999999999</v>
      </c>
      <c r="DC195" t="s">
        <v>3</v>
      </c>
      <c r="DD195" t="s">
        <v>28</v>
      </c>
      <c r="DE195" t="s">
        <v>28</v>
      </c>
      <c r="DF195" t="s">
        <v>28</v>
      </c>
      <c r="DG195" t="s">
        <v>28</v>
      </c>
      <c r="DH195" t="s">
        <v>3</v>
      </c>
      <c r="DI195" t="s">
        <v>28</v>
      </c>
      <c r="DJ195" t="s">
        <v>28</v>
      </c>
      <c r="DK195" t="s">
        <v>3</v>
      </c>
      <c r="DL195" t="s">
        <v>3</v>
      </c>
      <c r="DM195" t="s">
        <v>3</v>
      </c>
      <c r="DN195">
        <v>0</v>
      </c>
      <c r="DO195">
        <v>0</v>
      </c>
      <c r="DP195">
        <v>1</v>
      </c>
      <c r="DQ195">
        <v>1</v>
      </c>
      <c r="DU195">
        <v>1003</v>
      </c>
      <c r="DV195" t="s">
        <v>26</v>
      </c>
      <c r="DW195" t="s">
        <v>26</v>
      </c>
      <c r="DX195">
        <v>100</v>
      </c>
      <c r="DZ195" t="s">
        <v>3</v>
      </c>
      <c r="EA195" t="s">
        <v>3</v>
      </c>
      <c r="EB195" t="s">
        <v>3</v>
      </c>
      <c r="EC195" t="s">
        <v>3</v>
      </c>
      <c r="EE195">
        <v>1441815344</v>
      </c>
      <c r="EF195">
        <v>1</v>
      </c>
      <c r="EG195" t="s">
        <v>21</v>
      </c>
      <c r="EH195">
        <v>0</v>
      </c>
      <c r="EI195" t="s">
        <v>3</v>
      </c>
      <c r="EJ195">
        <v>4</v>
      </c>
      <c r="EK195">
        <v>0</v>
      </c>
      <c r="EL195" t="s">
        <v>22</v>
      </c>
      <c r="EM195" t="s">
        <v>23</v>
      </c>
      <c r="EO195" t="s">
        <v>3</v>
      </c>
      <c r="EQ195">
        <v>1024</v>
      </c>
      <c r="ER195">
        <v>505.95</v>
      </c>
      <c r="ES195">
        <v>0</v>
      </c>
      <c r="ET195">
        <v>0</v>
      </c>
      <c r="EU195">
        <v>0</v>
      </c>
      <c r="EV195">
        <v>505.95</v>
      </c>
      <c r="EW195">
        <v>0.9</v>
      </c>
      <c r="EX195">
        <v>0</v>
      </c>
      <c r="EY195">
        <v>0</v>
      </c>
      <c r="FQ195">
        <v>0</v>
      </c>
      <c r="FR195">
        <f>ROUND(IF(BI195=3,GM195,0),2)</f>
        <v>0</v>
      </c>
      <c r="FS195">
        <v>0</v>
      </c>
      <c r="FX195">
        <v>70</v>
      </c>
      <c r="FY195">
        <v>10</v>
      </c>
      <c r="GA195" t="s">
        <v>3</v>
      </c>
      <c r="GD195">
        <v>0</v>
      </c>
      <c r="GF195">
        <v>-341239612</v>
      </c>
      <c r="GG195">
        <v>2</v>
      </c>
      <c r="GH195">
        <v>1</v>
      </c>
      <c r="GI195">
        <v>-2</v>
      </c>
      <c r="GJ195">
        <v>0</v>
      </c>
      <c r="GK195">
        <f>ROUND(R195*(R12)/100,2)</f>
        <v>0</v>
      </c>
      <c r="GL195">
        <f>ROUND(IF(AND(BH195=3,BI195=3,FS195&lt;&gt;0),P195,0),2)</f>
        <v>0</v>
      </c>
      <c r="GM195">
        <f>ROUND(O195+X195+Y195+GK195,2)+GX195</f>
        <v>236.8</v>
      </c>
      <c r="GN195">
        <f>IF(OR(BI195=0,BI195=1),GM195-GX195,0)</f>
        <v>0</v>
      </c>
      <c r="GO195">
        <f>IF(BI195=2,GM195-GX195,0)</f>
        <v>0</v>
      </c>
      <c r="GP195">
        <f>IF(BI195=4,GM195-GX195,0)</f>
        <v>236.8</v>
      </c>
      <c r="GR195">
        <v>0</v>
      </c>
      <c r="GS195">
        <v>3</v>
      </c>
      <c r="GT195">
        <v>0</v>
      </c>
      <c r="GU195" t="s">
        <v>3</v>
      </c>
      <c r="GV195">
        <f>ROUND((GT195),6)</f>
        <v>0</v>
      </c>
      <c r="GW195">
        <v>1</v>
      </c>
      <c r="GX195">
        <f>ROUND(HC195*I195,2)</f>
        <v>0</v>
      </c>
      <c r="HA195">
        <v>0</v>
      </c>
      <c r="HB195">
        <v>0</v>
      </c>
      <c r="HC195">
        <f>GV195*GW195</f>
        <v>0</v>
      </c>
      <c r="HE195" t="s">
        <v>3</v>
      </c>
      <c r="HF195" t="s">
        <v>3</v>
      </c>
      <c r="HM195" t="s">
        <v>3</v>
      </c>
      <c r="HN195" t="s">
        <v>3</v>
      </c>
      <c r="HO195" t="s">
        <v>3</v>
      </c>
      <c r="HP195" t="s">
        <v>3</v>
      </c>
      <c r="HQ195" t="s">
        <v>3</v>
      </c>
      <c r="IK195">
        <v>0</v>
      </c>
    </row>
    <row r="197" spans="1:245" x14ac:dyDescent="0.2">
      <c r="A197" s="2">
        <v>51</v>
      </c>
      <c r="B197" s="2">
        <f>B191</f>
        <v>1</v>
      </c>
      <c r="C197" s="2">
        <f>A191</f>
        <v>5</v>
      </c>
      <c r="D197" s="2">
        <f>ROW(A191)</f>
        <v>191</v>
      </c>
      <c r="E197" s="2"/>
      <c r="F197" s="2" t="str">
        <f>IF(F191&lt;&gt;"",F191,"")</f>
        <v>Новый подраздел</v>
      </c>
      <c r="G197" s="2" t="str">
        <f>IF(G191&lt;&gt;"",G191,"")</f>
        <v>1.5 Дождеприемники</v>
      </c>
      <c r="H197" s="2">
        <v>0</v>
      </c>
      <c r="I197" s="2"/>
      <c r="J197" s="2"/>
      <c r="K197" s="2"/>
      <c r="L197" s="2"/>
      <c r="M197" s="2"/>
      <c r="N197" s="2"/>
      <c r="O197" s="2">
        <f t="shared" ref="O197:T197" si="138">ROUND(AB197,2)</f>
        <v>0</v>
      </c>
      <c r="P197" s="2">
        <f t="shared" si="138"/>
        <v>0</v>
      </c>
      <c r="Q197" s="2">
        <f t="shared" si="138"/>
        <v>0</v>
      </c>
      <c r="R197" s="2">
        <f t="shared" si="138"/>
        <v>0</v>
      </c>
      <c r="S197" s="2">
        <f t="shared" si="138"/>
        <v>0</v>
      </c>
      <c r="T197" s="2">
        <f t="shared" si="138"/>
        <v>0</v>
      </c>
      <c r="U197" s="2">
        <f>AH197</f>
        <v>0</v>
      </c>
      <c r="V197" s="2">
        <f>AI197</f>
        <v>0</v>
      </c>
      <c r="W197" s="2">
        <f>ROUND(AJ197,2)</f>
        <v>0</v>
      </c>
      <c r="X197" s="2">
        <f>ROUND(AK197,2)</f>
        <v>0</v>
      </c>
      <c r="Y197" s="2">
        <f>ROUND(AL197,2)</f>
        <v>0</v>
      </c>
      <c r="Z197" s="2"/>
      <c r="AA197" s="2"/>
      <c r="AB197" s="2">
        <f>ROUND(SUMIF(AA195:AA195,"=1473091778",O195:O195),2)</f>
        <v>0</v>
      </c>
      <c r="AC197" s="2">
        <f>ROUND(SUMIF(AA195:AA195,"=1473091778",P195:P195),2)</f>
        <v>0</v>
      </c>
      <c r="AD197" s="2">
        <f>ROUND(SUMIF(AA195:AA195,"=1473091778",Q195:Q195),2)</f>
        <v>0</v>
      </c>
      <c r="AE197" s="2">
        <f>ROUND(SUMIF(AA195:AA195,"=1473091778",R195:R195),2)</f>
        <v>0</v>
      </c>
      <c r="AF197" s="2">
        <f>ROUND(SUMIF(AA195:AA195,"=1473091778",S195:S195),2)</f>
        <v>0</v>
      </c>
      <c r="AG197" s="2">
        <f>ROUND(SUMIF(AA195:AA195,"=1473091778",T195:T195),2)</f>
        <v>0</v>
      </c>
      <c r="AH197" s="2">
        <f>SUMIF(AA195:AA195,"=1473091778",U195:U195)</f>
        <v>0</v>
      </c>
      <c r="AI197" s="2">
        <f>SUMIF(AA195:AA195,"=1473091778",V195:V195)</f>
        <v>0</v>
      </c>
      <c r="AJ197" s="2">
        <f>ROUND(SUMIF(AA195:AA195,"=1473091778",W195:W195),2)</f>
        <v>0</v>
      </c>
      <c r="AK197" s="2">
        <f>ROUND(SUMIF(AA195:AA195,"=1473091778",X195:X195),2)</f>
        <v>0</v>
      </c>
      <c r="AL197" s="2">
        <f>ROUND(SUMIF(AA195:AA195,"=1473091778",Y195:Y195),2)</f>
        <v>0</v>
      </c>
      <c r="AM197" s="2"/>
      <c r="AN197" s="2"/>
      <c r="AO197" s="2">
        <f t="shared" ref="AO197:BD197" si="139">ROUND(BX197,2)</f>
        <v>0</v>
      </c>
      <c r="AP197" s="2">
        <f t="shared" si="139"/>
        <v>0</v>
      </c>
      <c r="AQ197" s="2">
        <f t="shared" si="139"/>
        <v>0</v>
      </c>
      <c r="AR197" s="2">
        <f t="shared" si="139"/>
        <v>0</v>
      </c>
      <c r="AS197" s="2">
        <f t="shared" si="139"/>
        <v>0</v>
      </c>
      <c r="AT197" s="2">
        <f t="shared" si="139"/>
        <v>0</v>
      </c>
      <c r="AU197" s="2">
        <f t="shared" si="139"/>
        <v>0</v>
      </c>
      <c r="AV197" s="2">
        <f t="shared" si="139"/>
        <v>0</v>
      </c>
      <c r="AW197" s="2">
        <f t="shared" si="139"/>
        <v>0</v>
      </c>
      <c r="AX197" s="2">
        <f t="shared" si="139"/>
        <v>0</v>
      </c>
      <c r="AY197" s="2">
        <f t="shared" si="139"/>
        <v>0</v>
      </c>
      <c r="AZ197" s="2">
        <f t="shared" si="139"/>
        <v>0</v>
      </c>
      <c r="BA197" s="2">
        <f t="shared" si="139"/>
        <v>0</v>
      </c>
      <c r="BB197" s="2">
        <f t="shared" si="139"/>
        <v>0</v>
      </c>
      <c r="BC197" s="2">
        <f t="shared" si="139"/>
        <v>0</v>
      </c>
      <c r="BD197" s="2">
        <f t="shared" si="139"/>
        <v>0</v>
      </c>
      <c r="BE197" s="2"/>
      <c r="BF197" s="2"/>
      <c r="BG197" s="2"/>
      <c r="BH197" s="2"/>
      <c r="BI197" s="2"/>
      <c r="BJ197" s="2"/>
      <c r="BK197" s="2"/>
      <c r="BL197" s="2"/>
      <c r="BM197" s="2"/>
      <c r="BN197" s="2"/>
      <c r="BO197" s="2"/>
      <c r="BP197" s="2"/>
      <c r="BQ197" s="2"/>
      <c r="BR197" s="2"/>
      <c r="BS197" s="2"/>
      <c r="BT197" s="2"/>
      <c r="BU197" s="2"/>
      <c r="BV197" s="2"/>
      <c r="BW197" s="2"/>
      <c r="BX197" s="2">
        <f>ROUND(SUMIF(AA195:AA195,"=1473091778",FQ195:FQ195),2)</f>
        <v>0</v>
      </c>
      <c r="BY197" s="2">
        <f>ROUND(SUMIF(AA195:AA195,"=1473091778",FR195:FR195),2)</f>
        <v>0</v>
      </c>
      <c r="BZ197" s="2">
        <f>ROUND(SUMIF(AA195:AA195,"=1473091778",GL195:GL195),2)</f>
        <v>0</v>
      </c>
      <c r="CA197" s="2">
        <f>ROUND(SUMIF(AA195:AA195,"=1473091778",GM195:GM195),2)</f>
        <v>0</v>
      </c>
      <c r="CB197" s="2">
        <f>ROUND(SUMIF(AA195:AA195,"=1473091778",GN195:GN195),2)</f>
        <v>0</v>
      </c>
      <c r="CC197" s="2">
        <f>ROUND(SUMIF(AA195:AA195,"=1473091778",GO195:GO195),2)</f>
        <v>0</v>
      </c>
      <c r="CD197" s="2">
        <f>ROUND(SUMIF(AA195:AA195,"=1473091778",GP195:GP195),2)</f>
        <v>0</v>
      </c>
      <c r="CE197" s="2">
        <f>AC197-BX197</f>
        <v>0</v>
      </c>
      <c r="CF197" s="2">
        <f>AC197-BY197</f>
        <v>0</v>
      </c>
      <c r="CG197" s="2">
        <f>BX197-BZ197</f>
        <v>0</v>
      </c>
      <c r="CH197" s="2">
        <f>AC197-BX197-BY197+BZ197</f>
        <v>0</v>
      </c>
      <c r="CI197" s="2">
        <f>BY197-BZ197</f>
        <v>0</v>
      </c>
      <c r="CJ197" s="2">
        <f>ROUND(SUMIF(AA195:AA195,"=1473091778",GX195:GX195),2)</f>
        <v>0</v>
      </c>
      <c r="CK197" s="2">
        <f>ROUND(SUMIF(AA195:AA195,"=1473091778",GY195:GY195),2)</f>
        <v>0</v>
      </c>
      <c r="CL197" s="2">
        <f>ROUND(SUMIF(AA195:AA195,"=1473091778",GZ195:GZ195),2)</f>
        <v>0</v>
      </c>
      <c r="CM197" s="2">
        <f>ROUND(SUMIF(AA195:AA195,"=1473091778",HD195:HD195),2)</f>
        <v>0</v>
      </c>
      <c r="CN197" s="2"/>
      <c r="CO197" s="2"/>
      <c r="CP197" s="2"/>
      <c r="CQ197" s="2"/>
      <c r="CR197" s="2"/>
      <c r="CS197" s="2"/>
      <c r="CT197" s="2"/>
      <c r="CU197" s="2"/>
      <c r="CV197" s="2"/>
      <c r="CW197" s="2"/>
      <c r="CX197" s="2"/>
      <c r="CY197" s="2"/>
      <c r="CZ197" s="2"/>
      <c r="DA197" s="2"/>
      <c r="DB197" s="2"/>
      <c r="DC197" s="2"/>
      <c r="DD197" s="2"/>
      <c r="DE197" s="2"/>
      <c r="DF197" s="2"/>
      <c r="DG197" s="3"/>
      <c r="DH197" s="3"/>
      <c r="DI197" s="3"/>
      <c r="DJ197" s="3"/>
      <c r="DK197" s="3"/>
      <c r="DL197" s="3"/>
      <c r="DM197" s="3"/>
      <c r="DN197" s="3"/>
      <c r="DO197" s="3"/>
      <c r="DP197" s="3"/>
      <c r="DQ197" s="3"/>
      <c r="DR197" s="3"/>
      <c r="DS197" s="3"/>
      <c r="DT197" s="3"/>
      <c r="DU197" s="3"/>
      <c r="DV197" s="3"/>
      <c r="DW197" s="3"/>
      <c r="DX197" s="3"/>
      <c r="DY197" s="3"/>
      <c r="DZ197" s="3"/>
      <c r="EA197" s="3"/>
      <c r="EB197" s="3"/>
      <c r="EC197" s="3"/>
      <c r="ED197" s="3"/>
      <c r="EE197" s="3"/>
      <c r="EF197" s="3"/>
      <c r="EG197" s="3"/>
      <c r="EH197" s="3"/>
      <c r="EI197" s="3"/>
      <c r="EJ197" s="3"/>
      <c r="EK197" s="3"/>
      <c r="EL197" s="3"/>
      <c r="EM197" s="3"/>
      <c r="EN197" s="3"/>
      <c r="EO197" s="3"/>
      <c r="EP197" s="3"/>
      <c r="EQ197" s="3"/>
      <c r="ER197" s="3"/>
      <c r="ES197" s="3"/>
      <c r="ET197" s="3"/>
      <c r="EU197" s="3"/>
      <c r="EV197" s="3"/>
      <c r="EW197" s="3"/>
      <c r="EX197" s="3"/>
      <c r="EY197" s="3"/>
      <c r="EZ197" s="3"/>
      <c r="FA197" s="3"/>
      <c r="FB197" s="3"/>
      <c r="FC197" s="3"/>
      <c r="FD197" s="3"/>
      <c r="FE197" s="3"/>
      <c r="FF197" s="3"/>
      <c r="FG197" s="3"/>
      <c r="FH197" s="3"/>
      <c r="FI197" s="3"/>
      <c r="FJ197" s="3"/>
      <c r="FK197" s="3"/>
      <c r="FL197" s="3"/>
      <c r="FM197" s="3"/>
      <c r="FN197" s="3"/>
      <c r="FO197" s="3"/>
      <c r="FP197" s="3"/>
      <c r="FQ197" s="3"/>
      <c r="FR197" s="3"/>
      <c r="FS197" s="3"/>
      <c r="FT197" s="3"/>
      <c r="FU197" s="3"/>
      <c r="FV197" s="3"/>
      <c r="FW197" s="3"/>
      <c r="FX197" s="3"/>
      <c r="FY197" s="3"/>
      <c r="FZ197" s="3"/>
      <c r="GA197" s="3"/>
      <c r="GB197" s="3"/>
      <c r="GC197" s="3"/>
      <c r="GD197" s="3"/>
      <c r="GE197" s="3"/>
      <c r="GF197" s="3"/>
      <c r="GG197" s="3"/>
      <c r="GH197" s="3"/>
      <c r="GI197" s="3"/>
      <c r="GJ197" s="3"/>
      <c r="GK197" s="3"/>
      <c r="GL197" s="3"/>
      <c r="GM197" s="3"/>
      <c r="GN197" s="3"/>
      <c r="GO197" s="3"/>
      <c r="GP197" s="3"/>
      <c r="GQ197" s="3"/>
      <c r="GR197" s="3"/>
      <c r="GS197" s="3"/>
      <c r="GT197" s="3"/>
      <c r="GU197" s="3"/>
      <c r="GV197" s="3"/>
      <c r="GW197" s="3"/>
      <c r="GX197" s="3">
        <v>0</v>
      </c>
    </row>
    <row r="199" spans="1:245" x14ac:dyDescent="0.2">
      <c r="A199" s="4">
        <v>50</v>
      </c>
      <c r="B199" s="4">
        <v>0</v>
      </c>
      <c r="C199" s="4">
        <v>0</v>
      </c>
      <c r="D199" s="4">
        <v>1</v>
      </c>
      <c r="E199" s="4">
        <v>201</v>
      </c>
      <c r="F199" s="4">
        <f>ROUND(Source!O197,O199)</f>
        <v>0</v>
      </c>
      <c r="G199" s="4" t="s">
        <v>43</v>
      </c>
      <c r="H199" s="4" t="s">
        <v>44</v>
      </c>
      <c r="I199" s="4"/>
      <c r="J199" s="4"/>
      <c r="K199" s="4">
        <v>201</v>
      </c>
      <c r="L199" s="4">
        <v>1</v>
      </c>
      <c r="M199" s="4">
        <v>3</v>
      </c>
      <c r="N199" s="4" t="s">
        <v>3</v>
      </c>
      <c r="O199" s="4">
        <v>2</v>
      </c>
      <c r="P199" s="4"/>
      <c r="Q199" s="4"/>
      <c r="R199" s="4"/>
      <c r="S199" s="4"/>
      <c r="T199" s="4"/>
      <c r="U199" s="4"/>
      <c r="V199" s="4"/>
      <c r="W199" s="4">
        <v>0</v>
      </c>
      <c r="X199" s="4">
        <v>1</v>
      </c>
      <c r="Y199" s="4">
        <v>0</v>
      </c>
      <c r="Z199" s="4"/>
      <c r="AA199" s="4"/>
      <c r="AB199" s="4"/>
    </row>
    <row r="200" spans="1:245" x14ac:dyDescent="0.2">
      <c r="A200" s="4">
        <v>50</v>
      </c>
      <c r="B200" s="4">
        <v>0</v>
      </c>
      <c r="C200" s="4">
        <v>0</v>
      </c>
      <c r="D200" s="4">
        <v>1</v>
      </c>
      <c r="E200" s="4">
        <v>202</v>
      </c>
      <c r="F200" s="4">
        <f>ROUND(Source!P197,O200)</f>
        <v>0</v>
      </c>
      <c r="G200" s="4" t="s">
        <v>45</v>
      </c>
      <c r="H200" s="4" t="s">
        <v>46</v>
      </c>
      <c r="I200" s="4"/>
      <c r="J200" s="4"/>
      <c r="K200" s="4">
        <v>202</v>
      </c>
      <c r="L200" s="4">
        <v>2</v>
      </c>
      <c r="M200" s="4">
        <v>3</v>
      </c>
      <c r="N200" s="4" t="s">
        <v>3</v>
      </c>
      <c r="O200" s="4">
        <v>2</v>
      </c>
      <c r="P200" s="4"/>
      <c r="Q200" s="4"/>
      <c r="R200" s="4"/>
      <c r="S200" s="4"/>
      <c r="T200" s="4"/>
      <c r="U200" s="4"/>
      <c r="V200" s="4"/>
      <c r="W200" s="4">
        <v>0</v>
      </c>
      <c r="X200" s="4">
        <v>1</v>
      </c>
      <c r="Y200" s="4">
        <v>0</v>
      </c>
      <c r="Z200" s="4"/>
      <c r="AA200" s="4"/>
      <c r="AB200" s="4"/>
    </row>
    <row r="201" spans="1:245" x14ac:dyDescent="0.2">
      <c r="A201" s="4">
        <v>50</v>
      </c>
      <c r="B201" s="4">
        <v>0</v>
      </c>
      <c r="C201" s="4">
        <v>0</v>
      </c>
      <c r="D201" s="4">
        <v>1</v>
      </c>
      <c r="E201" s="4">
        <v>222</v>
      </c>
      <c r="F201" s="4">
        <f>ROUND(Source!AO197,O201)</f>
        <v>0</v>
      </c>
      <c r="G201" s="4" t="s">
        <v>47</v>
      </c>
      <c r="H201" s="4" t="s">
        <v>48</v>
      </c>
      <c r="I201" s="4"/>
      <c r="J201" s="4"/>
      <c r="K201" s="4">
        <v>222</v>
      </c>
      <c r="L201" s="4">
        <v>3</v>
      </c>
      <c r="M201" s="4">
        <v>3</v>
      </c>
      <c r="N201" s="4" t="s">
        <v>3</v>
      </c>
      <c r="O201" s="4">
        <v>2</v>
      </c>
      <c r="P201" s="4"/>
      <c r="Q201" s="4"/>
      <c r="R201" s="4"/>
      <c r="S201" s="4"/>
      <c r="T201" s="4"/>
      <c r="U201" s="4"/>
      <c r="V201" s="4"/>
      <c r="W201" s="4">
        <v>0</v>
      </c>
      <c r="X201" s="4">
        <v>1</v>
      </c>
      <c r="Y201" s="4">
        <v>0</v>
      </c>
      <c r="Z201" s="4"/>
      <c r="AA201" s="4"/>
      <c r="AB201" s="4"/>
    </row>
    <row r="202" spans="1:245" x14ac:dyDescent="0.2">
      <c r="A202" s="4">
        <v>50</v>
      </c>
      <c r="B202" s="4">
        <v>0</v>
      </c>
      <c r="C202" s="4">
        <v>0</v>
      </c>
      <c r="D202" s="4">
        <v>1</v>
      </c>
      <c r="E202" s="4">
        <v>225</v>
      </c>
      <c r="F202" s="4">
        <f>ROUND(Source!AV197,O202)</f>
        <v>0</v>
      </c>
      <c r="G202" s="4" t="s">
        <v>49</v>
      </c>
      <c r="H202" s="4" t="s">
        <v>50</v>
      </c>
      <c r="I202" s="4"/>
      <c r="J202" s="4"/>
      <c r="K202" s="4">
        <v>225</v>
      </c>
      <c r="L202" s="4">
        <v>4</v>
      </c>
      <c r="M202" s="4">
        <v>3</v>
      </c>
      <c r="N202" s="4" t="s">
        <v>3</v>
      </c>
      <c r="O202" s="4">
        <v>2</v>
      </c>
      <c r="P202" s="4"/>
      <c r="Q202" s="4"/>
      <c r="R202" s="4"/>
      <c r="S202" s="4"/>
      <c r="T202" s="4"/>
      <c r="U202" s="4"/>
      <c r="V202" s="4"/>
      <c r="W202" s="4">
        <v>0</v>
      </c>
      <c r="X202" s="4">
        <v>1</v>
      </c>
      <c r="Y202" s="4">
        <v>0</v>
      </c>
      <c r="Z202" s="4"/>
      <c r="AA202" s="4"/>
      <c r="AB202" s="4"/>
    </row>
    <row r="203" spans="1:245" x14ac:dyDescent="0.2">
      <c r="A203" s="4">
        <v>50</v>
      </c>
      <c r="B203" s="4">
        <v>0</v>
      </c>
      <c r="C203" s="4">
        <v>0</v>
      </c>
      <c r="D203" s="4">
        <v>1</v>
      </c>
      <c r="E203" s="4">
        <v>226</v>
      </c>
      <c r="F203" s="4">
        <f>ROUND(Source!AW197,O203)</f>
        <v>0</v>
      </c>
      <c r="G203" s="4" t="s">
        <v>51</v>
      </c>
      <c r="H203" s="4" t="s">
        <v>52</v>
      </c>
      <c r="I203" s="4"/>
      <c r="J203" s="4"/>
      <c r="K203" s="4">
        <v>226</v>
      </c>
      <c r="L203" s="4">
        <v>5</v>
      </c>
      <c r="M203" s="4">
        <v>3</v>
      </c>
      <c r="N203" s="4" t="s">
        <v>3</v>
      </c>
      <c r="O203" s="4">
        <v>2</v>
      </c>
      <c r="P203" s="4"/>
      <c r="Q203" s="4"/>
      <c r="R203" s="4"/>
      <c r="S203" s="4"/>
      <c r="T203" s="4"/>
      <c r="U203" s="4"/>
      <c r="V203" s="4"/>
      <c r="W203" s="4">
        <v>0</v>
      </c>
      <c r="X203" s="4">
        <v>1</v>
      </c>
      <c r="Y203" s="4">
        <v>0</v>
      </c>
      <c r="Z203" s="4"/>
      <c r="AA203" s="4"/>
      <c r="AB203" s="4"/>
    </row>
    <row r="204" spans="1:245" x14ac:dyDescent="0.2">
      <c r="A204" s="4">
        <v>50</v>
      </c>
      <c r="B204" s="4">
        <v>0</v>
      </c>
      <c r="C204" s="4">
        <v>0</v>
      </c>
      <c r="D204" s="4">
        <v>1</v>
      </c>
      <c r="E204" s="4">
        <v>227</v>
      </c>
      <c r="F204" s="4">
        <f>ROUND(Source!AX197,O204)</f>
        <v>0</v>
      </c>
      <c r="G204" s="4" t="s">
        <v>53</v>
      </c>
      <c r="H204" s="4" t="s">
        <v>54</v>
      </c>
      <c r="I204" s="4"/>
      <c r="J204" s="4"/>
      <c r="K204" s="4">
        <v>227</v>
      </c>
      <c r="L204" s="4">
        <v>6</v>
      </c>
      <c r="M204" s="4">
        <v>3</v>
      </c>
      <c r="N204" s="4" t="s">
        <v>3</v>
      </c>
      <c r="O204" s="4">
        <v>2</v>
      </c>
      <c r="P204" s="4"/>
      <c r="Q204" s="4"/>
      <c r="R204" s="4"/>
      <c r="S204" s="4"/>
      <c r="T204" s="4"/>
      <c r="U204" s="4"/>
      <c r="V204" s="4"/>
      <c r="W204" s="4">
        <v>0</v>
      </c>
      <c r="X204" s="4">
        <v>1</v>
      </c>
      <c r="Y204" s="4">
        <v>0</v>
      </c>
      <c r="Z204" s="4"/>
      <c r="AA204" s="4"/>
      <c r="AB204" s="4"/>
    </row>
    <row r="205" spans="1:245" x14ac:dyDescent="0.2">
      <c r="A205" s="4">
        <v>50</v>
      </c>
      <c r="B205" s="4">
        <v>0</v>
      </c>
      <c r="C205" s="4">
        <v>0</v>
      </c>
      <c r="D205" s="4">
        <v>1</v>
      </c>
      <c r="E205" s="4">
        <v>228</v>
      </c>
      <c r="F205" s="4">
        <f>ROUND(Source!AY197,O205)</f>
        <v>0</v>
      </c>
      <c r="G205" s="4" t="s">
        <v>55</v>
      </c>
      <c r="H205" s="4" t="s">
        <v>56</v>
      </c>
      <c r="I205" s="4"/>
      <c r="J205" s="4"/>
      <c r="K205" s="4">
        <v>228</v>
      </c>
      <c r="L205" s="4">
        <v>7</v>
      </c>
      <c r="M205" s="4">
        <v>3</v>
      </c>
      <c r="N205" s="4" t="s">
        <v>3</v>
      </c>
      <c r="O205" s="4">
        <v>2</v>
      </c>
      <c r="P205" s="4"/>
      <c r="Q205" s="4"/>
      <c r="R205" s="4"/>
      <c r="S205" s="4"/>
      <c r="T205" s="4"/>
      <c r="U205" s="4"/>
      <c r="V205" s="4"/>
      <c r="W205" s="4">
        <v>0</v>
      </c>
      <c r="X205" s="4">
        <v>1</v>
      </c>
      <c r="Y205" s="4">
        <v>0</v>
      </c>
      <c r="Z205" s="4"/>
      <c r="AA205" s="4"/>
      <c r="AB205" s="4"/>
    </row>
    <row r="206" spans="1:245" x14ac:dyDescent="0.2">
      <c r="A206" s="4">
        <v>50</v>
      </c>
      <c r="B206" s="4">
        <v>0</v>
      </c>
      <c r="C206" s="4">
        <v>0</v>
      </c>
      <c r="D206" s="4">
        <v>1</v>
      </c>
      <c r="E206" s="4">
        <v>216</v>
      </c>
      <c r="F206" s="4">
        <f>ROUND(Source!AP197,O206)</f>
        <v>0</v>
      </c>
      <c r="G206" s="4" t="s">
        <v>57</v>
      </c>
      <c r="H206" s="4" t="s">
        <v>58</v>
      </c>
      <c r="I206" s="4"/>
      <c r="J206" s="4"/>
      <c r="K206" s="4">
        <v>216</v>
      </c>
      <c r="L206" s="4">
        <v>8</v>
      </c>
      <c r="M206" s="4">
        <v>3</v>
      </c>
      <c r="N206" s="4" t="s">
        <v>3</v>
      </c>
      <c r="O206" s="4">
        <v>2</v>
      </c>
      <c r="P206" s="4"/>
      <c r="Q206" s="4"/>
      <c r="R206" s="4"/>
      <c r="S206" s="4"/>
      <c r="T206" s="4"/>
      <c r="U206" s="4"/>
      <c r="V206" s="4"/>
      <c r="W206" s="4">
        <v>0</v>
      </c>
      <c r="X206" s="4">
        <v>1</v>
      </c>
      <c r="Y206" s="4">
        <v>0</v>
      </c>
      <c r="Z206" s="4"/>
      <c r="AA206" s="4"/>
      <c r="AB206" s="4"/>
    </row>
    <row r="207" spans="1:245" x14ac:dyDescent="0.2">
      <c r="A207" s="4">
        <v>50</v>
      </c>
      <c r="B207" s="4">
        <v>0</v>
      </c>
      <c r="C207" s="4">
        <v>0</v>
      </c>
      <c r="D207" s="4">
        <v>1</v>
      </c>
      <c r="E207" s="4">
        <v>223</v>
      </c>
      <c r="F207" s="4">
        <f>ROUND(Source!AQ197,O207)</f>
        <v>0</v>
      </c>
      <c r="G207" s="4" t="s">
        <v>59</v>
      </c>
      <c r="H207" s="4" t="s">
        <v>60</v>
      </c>
      <c r="I207" s="4"/>
      <c r="J207" s="4"/>
      <c r="K207" s="4">
        <v>223</v>
      </c>
      <c r="L207" s="4">
        <v>9</v>
      </c>
      <c r="M207" s="4">
        <v>3</v>
      </c>
      <c r="N207" s="4" t="s">
        <v>3</v>
      </c>
      <c r="O207" s="4">
        <v>2</v>
      </c>
      <c r="P207" s="4"/>
      <c r="Q207" s="4"/>
      <c r="R207" s="4"/>
      <c r="S207" s="4"/>
      <c r="T207" s="4"/>
      <c r="U207" s="4"/>
      <c r="V207" s="4"/>
      <c r="W207" s="4">
        <v>0</v>
      </c>
      <c r="X207" s="4">
        <v>1</v>
      </c>
      <c r="Y207" s="4">
        <v>0</v>
      </c>
      <c r="Z207" s="4"/>
      <c r="AA207" s="4"/>
      <c r="AB207" s="4"/>
    </row>
    <row r="208" spans="1:245" x14ac:dyDescent="0.2">
      <c r="A208" s="4">
        <v>50</v>
      </c>
      <c r="B208" s="4">
        <v>0</v>
      </c>
      <c r="C208" s="4">
        <v>0</v>
      </c>
      <c r="D208" s="4">
        <v>1</v>
      </c>
      <c r="E208" s="4">
        <v>229</v>
      </c>
      <c r="F208" s="4">
        <f>ROUND(Source!AZ197,O208)</f>
        <v>0</v>
      </c>
      <c r="G208" s="4" t="s">
        <v>61</v>
      </c>
      <c r="H208" s="4" t="s">
        <v>62</v>
      </c>
      <c r="I208" s="4"/>
      <c r="J208" s="4"/>
      <c r="K208" s="4">
        <v>229</v>
      </c>
      <c r="L208" s="4">
        <v>10</v>
      </c>
      <c r="M208" s="4">
        <v>3</v>
      </c>
      <c r="N208" s="4" t="s">
        <v>3</v>
      </c>
      <c r="O208" s="4">
        <v>2</v>
      </c>
      <c r="P208" s="4"/>
      <c r="Q208" s="4"/>
      <c r="R208" s="4"/>
      <c r="S208" s="4"/>
      <c r="T208" s="4"/>
      <c r="U208" s="4"/>
      <c r="V208" s="4"/>
      <c r="W208" s="4">
        <v>0</v>
      </c>
      <c r="X208" s="4">
        <v>1</v>
      </c>
      <c r="Y208" s="4">
        <v>0</v>
      </c>
      <c r="Z208" s="4"/>
      <c r="AA208" s="4"/>
      <c r="AB208" s="4"/>
    </row>
    <row r="209" spans="1:28" x14ac:dyDescent="0.2">
      <c r="A209" s="4">
        <v>50</v>
      </c>
      <c r="B209" s="4">
        <v>0</v>
      </c>
      <c r="C209" s="4">
        <v>0</v>
      </c>
      <c r="D209" s="4">
        <v>1</v>
      </c>
      <c r="E209" s="4">
        <v>203</v>
      </c>
      <c r="F209" s="4">
        <f>ROUND(Source!Q197,O209)</f>
        <v>0</v>
      </c>
      <c r="G209" s="4" t="s">
        <v>63</v>
      </c>
      <c r="H209" s="4" t="s">
        <v>64</v>
      </c>
      <c r="I209" s="4"/>
      <c r="J209" s="4"/>
      <c r="K209" s="4">
        <v>203</v>
      </c>
      <c r="L209" s="4">
        <v>11</v>
      </c>
      <c r="M209" s="4">
        <v>3</v>
      </c>
      <c r="N209" s="4" t="s">
        <v>3</v>
      </c>
      <c r="O209" s="4">
        <v>2</v>
      </c>
      <c r="P209" s="4"/>
      <c r="Q209" s="4"/>
      <c r="R209" s="4"/>
      <c r="S209" s="4"/>
      <c r="T209" s="4"/>
      <c r="U209" s="4"/>
      <c r="V209" s="4"/>
      <c r="W209" s="4">
        <v>0</v>
      </c>
      <c r="X209" s="4">
        <v>1</v>
      </c>
      <c r="Y209" s="4">
        <v>0</v>
      </c>
      <c r="Z209" s="4"/>
      <c r="AA209" s="4"/>
      <c r="AB209" s="4"/>
    </row>
    <row r="210" spans="1:28" x14ac:dyDescent="0.2">
      <c r="A210" s="4">
        <v>50</v>
      </c>
      <c r="B210" s="4">
        <v>0</v>
      </c>
      <c r="C210" s="4">
        <v>0</v>
      </c>
      <c r="D210" s="4">
        <v>1</v>
      </c>
      <c r="E210" s="4">
        <v>231</v>
      </c>
      <c r="F210" s="4">
        <f>ROUND(Source!BB197,O210)</f>
        <v>0</v>
      </c>
      <c r="G210" s="4" t="s">
        <v>65</v>
      </c>
      <c r="H210" s="4" t="s">
        <v>66</v>
      </c>
      <c r="I210" s="4"/>
      <c r="J210" s="4"/>
      <c r="K210" s="4">
        <v>231</v>
      </c>
      <c r="L210" s="4">
        <v>12</v>
      </c>
      <c r="M210" s="4">
        <v>3</v>
      </c>
      <c r="N210" s="4" t="s">
        <v>3</v>
      </c>
      <c r="O210" s="4">
        <v>2</v>
      </c>
      <c r="P210" s="4"/>
      <c r="Q210" s="4"/>
      <c r="R210" s="4"/>
      <c r="S210" s="4"/>
      <c r="T210" s="4"/>
      <c r="U210" s="4"/>
      <c r="V210" s="4"/>
      <c r="W210" s="4">
        <v>0</v>
      </c>
      <c r="X210" s="4">
        <v>1</v>
      </c>
      <c r="Y210" s="4">
        <v>0</v>
      </c>
      <c r="Z210" s="4"/>
      <c r="AA210" s="4"/>
      <c r="AB210" s="4"/>
    </row>
    <row r="211" spans="1:28" x14ac:dyDescent="0.2">
      <c r="A211" s="4">
        <v>50</v>
      </c>
      <c r="B211" s="4">
        <v>0</v>
      </c>
      <c r="C211" s="4">
        <v>0</v>
      </c>
      <c r="D211" s="4">
        <v>1</v>
      </c>
      <c r="E211" s="4">
        <v>204</v>
      </c>
      <c r="F211" s="4">
        <f>ROUND(Source!R197,O211)</f>
        <v>0</v>
      </c>
      <c r="G211" s="4" t="s">
        <v>67</v>
      </c>
      <c r="H211" s="4" t="s">
        <v>68</v>
      </c>
      <c r="I211" s="4"/>
      <c r="J211" s="4"/>
      <c r="K211" s="4">
        <v>204</v>
      </c>
      <c r="L211" s="4">
        <v>13</v>
      </c>
      <c r="M211" s="4">
        <v>3</v>
      </c>
      <c r="N211" s="4" t="s">
        <v>3</v>
      </c>
      <c r="O211" s="4">
        <v>2</v>
      </c>
      <c r="P211" s="4"/>
      <c r="Q211" s="4"/>
      <c r="R211" s="4"/>
      <c r="S211" s="4"/>
      <c r="T211" s="4"/>
      <c r="U211" s="4"/>
      <c r="V211" s="4"/>
      <c r="W211" s="4">
        <v>0</v>
      </c>
      <c r="X211" s="4">
        <v>1</v>
      </c>
      <c r="Y211" s="4">
        <v>0</v>
      </c>
      <c r="Z211" s="4"/>
      <c r="AA211" s="4"/>
      <c r="AB211" s="4"/>
    </row>
    <row r="212" spans="1:28" x14ac:dyDescent="0.2">
      <c r="A212" s="4">
        <v>50</v>
      </c>
      <c r="B212" s="4">
        <v>0</v>
      </c>
      <c r="C212" s="4">
        <v>0</v>
      </c>
      <c r="D212" s="4">
        <v>1</v>
      </c>
      <c r="E212" s="4">
        <v>205</v>
      </c>
      <c r="F212" s="4">
        <f>ROUND(Source!S197,O212)</f>
        <v>0</v>
      </c>
      <c r="G212" s="4" t="s">
        <v>69</v>
      </c>
      <c r="H212" s="4" t="s">
        <v>70</v>
      </c>
      <c r="I212" s="4"/>
      <c r="J212" s="4"/>
      <c r="K212" s="4">
        <v>205</v>
      </c>
      <c r="L212" s="4">
        <v>14</v>
      </c>
      <c r="M212" s="4">
        <v>3</v>
      </c>
      <c r="N212" s="4" t="s">
        <v>3</v>
      </c>
      <c r="O212" s="4">
        <v>2</v>
      </c>
      <c r="P212" s="4"/>
      <c r="Q212" s="4"/>
      <c r="R212" s="4"/>
      <c r="S212" s="4"/>
      <c r="T212" s="4"/>
      <c r="U212" s="4"/>
      <c r="V212" s="4"/>
      <c r="W212" s="4">
        <v>0</v>
      </c>
      <c r="X212" s="4">
        <v>1</v>
      </c>
      <c r="Y212" s="4">
        <v>0</v>
      </c>
      <c r="Z212" s="4"/>
      <c r="AA212" s="4"/>
      <c r="AB212" s="4"/>
    </row>
    <row r="213" spans="1:28" x14ac:dyDescent="0.2">
      <c r="A213" s="4">
        <v>50</v>
      </c>
      <c r="B213" s="4">
        <v>0</v>
      </c>
      <c r="C213" s="4">
        <v>0</v>
      </c>
      <c r="D213" s="4">
        <v>1</v>
      </c>
      <c r="E213" s="4">
        <v>232</v>
      </c>
      <c r="F213" s="4">
        <f>ROUND(Source!BC197,O213)</f>
        <v>0</v>
      </c>
      <c r="G213" s="4" t="s">
        <v>71</v>
      </c>
      <c r="H213" s="4" t="s">
        <v>72</v>
      </c>
      <c r="I213" s="4"/>
      <c r="J213" s="4"/>
      <c r="K213" s="4">
        <v>232</v>
      </c>
      <c r="L213" s="4">
        <v>15</v>
      </c>
      <c r="M213" s="4">
        <v>3</v>
      </c>
      <c r="N213" s="4" t="s">
        <v>3</v>
      </c>
      <c r="O213" s="4">
        <v>2</v>
      </c>
      <c r="P213" s="4"/>
      <c r="Q213" s="4"/>
      <c r="R213" s="4"/>
      <c r="S213" s="4"/>
      <c r="T213" s="4"/>
      <c r="U213" s="4"/>
      <c r="V213" s="4"/>
      <c r="W213" s="4">
        <v>0</v>
      </c>
      <c r="X213" s="4">
        <v>1</v>
      </c>
      <c r="Y213" s="4">
        <v>0</v>
      </c>
      <c r="Z213" s="4"/>
      <c r="AA213" s="4"/>
      <c r="AB213" s="4"/>
    </row>
    <row r="214" spans="1:28" x14ac:dyDescent="0.2">
      <c r="A214" s="4">
        <v>50</v>
      </c>
      <c r="B214" s="4">
        <v>0</v>
      </c>
      <c r="C214" s="4">
        <v>0</v>
      </c>
      <c r="D214" s="4">
        <v>1</v>
      </c>
      <c r="E214" s="4">
        <v>214</v>
      </c>
      <c r="F214" s="4">
        <f>ROUND(Source!AS197,O214)</f>
        <v>0</v>
      </c>
      <c r="G214" s="4" t="s">
        <v>73</v>
      </c>
      <c r="H214" s="4" t="s">
        <v>74</v>
      </c>
      <c r="I214" s="4"/>
      <c r="J214" s="4"/>
      <c r="K214" s="4">
        <v>214</v>
      </c>
      <c r="L214" s="4">
        <v>16</v>
      </c>
      <c r="M214" s="4">
        <v>3</v>
      </c>
      <c r="N214" s="4" t="s">
        <v>3</v>
      </c>
      <c r="O214" s="4">
        <v>2</v>
      </c>
      <c r="P214" s="4"/>
      <c r="Q214" s="4"/>
      <c r="R214" s="4"/>
      <c r="S214" s="4"/>
      <c r="T214" s="4"/>
      <c r="U214" s="4"/>
      <c r="V214" s="4"/>
      <c r="W214" s="4">
        <v>0</v>
      </c>
      <c r="X214" s="4">
        <v>1</v>
      </c>
      <c r="Y214" s="4">
        <v>0</v>
      </c>
      <c r="Z214" s="4"/>
      <c r="AA214" s="4"/>
      <c r="AB214" s="4"/>
    </row>
    <row r="215" spans="1:28" x14ac:dyDescent="0.2">
      <c r="A215" s="4">
        <v>50</v>
      </c>
      <c r="B215" s="4">
        <v>0</v>
      </c>
      <c r="C215" s="4">
        <v>0</v>
      </c>
      <c r="D215" s="4">
        <v>1</v>
      </c>
      <c r="E215" s="4">
        <v>215</v>
      </c>
      <c r="F215" s="4">
        <f>ROUND(Source!AT197,O215)</f>
        <v>0</v>
      </c>
      <c r="G215" s="4" t="s">
        <v>75</v>
      </c>
      <c r="H215" s="4" t="s">
        <v>76</v>
      </c>
      <c r="I215" s="4"/>
      <c r="J215" s="4"/>
      <c r="K215" s="4">
        <v>215</v>
      </c>
      <c r="L215" s="4">
        <v>17</v>
      </c>
      <c r="M215" s="4">
        <v>3</v>
      </c>
      <c r="N215" s="4" t="s">
        <v>3</v>
      </c>
      <c r="O215" s="4">
        <v>2</v>
      </c>
      <c r="P215" s="4"/>
      <c r="Q215" s="4"/>
      <c r="R215" s="4"/>
      <c r="S215" s="4"/>
      <c r="T215" s="4"/>
      <c r="U215" s="4"/>
      <c r="V215" s="4"/>
      <c r="W215" s="4">
        <v>0</v>
      </c>
      <c r="X215" s="4">
        <v>1</v>
      </c>
      <c r="Y215" s="4">
        <v>0</v>
      </c>
      <c r="Z215" s="4"/>
      <c r="AA215" s="4"/>
      <c r="AB215" s="4"/>
    </row>
    <row r="216" spans="1:28" x14ac:dyDescent="0.2">
      <c r="A216" s="4">
        <v>50</v>
      </c>
      <c r="B216" s="4">
        <v>0</v>
      </c>
      <c r="C216" s="4">
        <v>0</v>
      </c>
      <c r="D216" s="4">
        <v>1</v>
      </c>
      <c r="E216" s="4">
        <v>217</v>
      </c>
      <c r="F216" s="4">
        <f>ROUND(Source!AU197,O216)</f>
        <v>0</v>
      </c>
      <c r="G216" s="4" t="s">
        <v>77</v>
      </c>
      <c r="H216" s="4" t="s">
        <v>78</v>
      </c>
      <c r="I216" s="4"/>
      <c r="J216" s="4"/>
      <c r="K216" s="4">
        <v>217</v>
      </c>
      <c r="L216" s="4">
        <v>18</v>
      </c>
      <c r="M216" s="4">
        <v>3</v>
      </c>
      <c r="N216" s="4" t="s">
        <v>3</v>
      </c>
      <c r="O216" s="4">
        <v>2</v>
      </c>
      <c r="P216" s="4"/>
      <c r="Q216" s="4"/>
      <c r="R216" s="4"/>
      <c r="S216" s="4"/>
      <c r="T216" s="4"/>
      <c r="U216" s="4"/>
      <c r="V216" s="4"/>
      <c r="W216" s="4">
        <v>0</v>
      </c>
      <c r="X216" s="4">
        <v>1</v>
      </c>
      <c r="Y216" s="4">
        <v>0</v>
      </c>
      <c r="Z216" s="4"/>
      <c r="AA216" s="4"/>
      <c r="AB216" s="4"/>
    </row>
    <row r="217" spans="1:28" x14ac:dyDescent="0.2">
      <c r="A217" s="4">
        <v>50</v>
      </c>
      <c r="B217" s="4">
        <v>0</v>
      </c>
      <c r="C217" s="4">
        <v>0</v>
      </c>
      <c r="D217" s="4">
        <v>1</v>
      </c>
      <c r="E217" s="4">
        <v>230</v>
      </c>
      <c r="F217" s="4">
        <f>ROUND(Source!BA197,O217)</f>
        <v>0</v>
      </c>
      <c r="G217" s="4" t="s">
        <v>79</v>
      </c>
      <c r="H217" s="4" t="s">
        <v>80</v>
      </c>
      <c r="I217" s="4"/>
      <c r="J217" s="4"/>
      <c r="K217" s="4">
        <v>230</v>
      </c>
      <c r="L217" s="4">
        <v>19</v>
      </c>
      <c r="M217" s="4">
        <v>3</v>
      </c>
      <c r="N217" s="4" t="s">
        <v>3</v>
      </c>
      <c r="O217" s="4">
        <v>2</v>
      </c>
      <c r="P217" s="4"/>
      <c r="Q217" s="4"/>
      <c r="R217" s="4"/>
      <c r="S217" s="4"/>
      <c r="T217" s="4"/>
      <c r="U217" s="4"/>
      <c r="V217" s="4"/>
      <c r="W217" s="4">
        <v>0</v>
      </c>
      <c r="X217" s="4">
        <v>1</v>
      </c>
      <c r="Y217" s="4">
        <v>0</v>
      </c>
      <c r="Z217" s="4"/>
      <c r="AA217" s="4"/>
      <c r="AB217" s="4"/>
    </row>
    <row r="218" spans="1:28" x14ac:dyDescent="0.2">
      <c r="A218" s="4">
        <v>50</v>
      </c>
      <c r="B218" s="4">
        <v>0</v>
      </c>
      <c r="C218" s="4">
        <v>0</v>
      </c>
      <c r="D218" s="4">
        <v>1</v>
      </c>
      <c r="E218" s="4">
        <v>206</v>
      </c>
      <c r="F218" s="4">
        <f>ROUND(Source!T197,O218)</f>
        <v>0</v>
      </c>
      <c r="G218" s="4" t="s">
        <v>81</v>
      </c>
      <c r="H218" s="4" t="s">
        <v>82</v>
      </c>
      <c r="I218" s="4"/>
      <c r="J218" s="4"/>
      <c r="K218" s="4">
        <v>206</v>
      </c>
      <c r="L218" s="4">
        <v>20</v>
      </c>
      <c r="M218" s="4">
        <v>3</v>
      </c>
      <c r="N218" s="4" t="s">
        <v>3</v>
      </c>
      <c r="O218" s="4">
        <v>2</v>
      </c>
      <c r="P218" s="4"/>
      <c r="Q218" s="4"/>
      <c r="R218" s="4"/>
      <c r="S218" s="4"/>
      <c r="T218" s="4"/>
      <c r="U218" s="4"/>
      <c r="V218" s="4"/>
      <c r="W218" s="4">
        <v>0</v>
      </c>
      <c r="X218" s="4">
        <v>1</v>
      </c>
      <c r="Y218" s="4">
        <v>0</v>
      </c>
      <c r="Z218" s="4"/>
      <c r="AA218" s="4"/>
      <c r="AB218" s="4"/>
    </row>
    <row r="219" spans="1:28" x14ac:dyDescent="0.2">
      <c r="A219" s="4">
        <v>50</v>
      </c>
      <c r="B219" s="4">
        <v>0</v>
      </c>
      <c r="C219" s="4">
        <v>0</v>
      </c>
      <c r="D219" s="4">
        <v>1</v>
      </c>
      <c r="E219" s="4">
        <v>207</v>
      </c>
      <c r="F219" s="4">
        <f>Source!U197</f>
        <v>0</v>
      </c>
      <c r="G219" s="4" t="s">
        <v>83</v>
      </c>
      <c r="H219" s="4" t="s">
        <v>84</v>
      </c>
      <c r="I219" s="4"/>
      <c r="J219" s="4"/>
      <c r="K219" s="4">
        <v>207</v>
      </c>
      <c r="L219" s="4">
        <v>21</v>
      </c>
      <c r="M219" s="4">
        <v>3</v>
      </c>
      <c r="N219" s="4" t="s">
        <v>3</v>
      </c>
      <c r="O219" s="4">
        <v>-1</v>
      </c>
      <c r="P219" s="4"/>
      <c r="Q219" s="4"/>
      <c r="R219" s="4"/>
      <c r="S219" s="4"/>
      <c r="T219" s="4"/>
      <c r="U219" s="4"/>
      <c r="V219" s="4"/>
      <c r="W219" s="4">
        <v>0</v>
      </c>
      <c r="X219" s="4">
        <v>1</v>
      </c>
      <c r="Y219" s="4">
        <v>0</v>
      </c>
      <c r="Z219" s="4"/>
      <c r="AA219" s="4"/>
      <c r="AB219" s="4"/>
    </row>
    <row r="220" spans="1:28" x14ac:dyDescent="0.2">
      <c r="A220" s="4">
        <v>50</v>
      </c>
      <c r="B220" s="4">
        <v>0</v>
      </c>
      <c r="C220" s="4">
        <v>0</v>
      </c>
      <c r="D220" s="4">
        <v>1</v>
      </c>
      <c r="E220" s="4">
        <v>208</v>
      </c>
      <c r="F220" s="4">
        <f>Source!V197</f>
        <v>0</v>
      </c>
      <c r="G220" s="4" t="s">
        <v>85</v>
      </c>
      <c r="H220" s="4" t="s">
        <v>86</v>
      </c>
      <c r="I220" s="4"/>
      <c r="J220" s="4"/>
      <c r="K220" s="4">
        <v>208</v>
      </c>
      <c r="L220" s="4">
        <v>22</v>
      </c>
      <c r="M220" s="4">
        <v>3</v>
      </c>
      <c r="N220" s="4" t="s">
        <v>3</v>
      </c>
      <c r="O220" s="4">
        <v>-1</v>
      </c>
      <c r="P220" s="4"/>
      <c r="Q220" s="4"/>
      <c r="R220" s="4"/>
      <c r="S220" s="4"/>
      <c r="T220" s="4"/>
      <c r="U220" s="4"/>
      <c r="V220" s="4"/>
      <c r="W220" s="4">
        <v>0</v>
      </c>
      <c r="X220" s="4">
        <v>1</v>
      </c>
      <c r="Y220" s="4">
        <v>0</v>
      </c>
      <c r="Z220" s="4"/>
      <c r="AA220" s="4"/>
      <c r="AB220" s="4"/>
    </row>
    <row r="221" spans="1:28" x14ac:dyDescent="0.2">
      <c r="A221" s="4">
        <v>50</v>
      </c>
      <c r="B221" s="4">
        <v>0</v>
      </c>
      <c r="C221" s="4">
        <v>0</v>
      </c>
      <c r="D221" s="4">
        <v>1</v>
      </c>
      <c r="E221" s="4">
        <v>209</v>
      </c>
      <c r="F221" s="4">
        <f>ROUND(Source!W197,O221)</f>
        <v>0</v>
      </c>
      <c r="G221" s="4" t="s">
        <v>87</v>
      </c>
      <c r="H221" s="4" t="s">
        <v>88</v>
      </c>
      <c r="I221" s="4"/>
      <c r="J221" s="4"/>
      <c r="K221" s="4">
        <v>209</v>
      </c>
      <c r="L221" s="4">
        <v>23</v>
      </c>
      <c r="M221" s="4">
        <v>3</v>
      </c>
      <c r="N221" s="4" t="s">
        <v>3</v>
      </c>
      <c r="O221" s="4">
        <v>2</v>
      </c>
      <c r="P221" s="4"/>
      <c r="Q221" s="4"/>
      <c r="R221" s="4"/>
      <c r="S221" s="4"/>
      <c r="T221" s="4"/>
      <c r="U221" s="4"/>
      <c r="V221" s="4"/>
      <c r="W221" s="4">
        <v>0</v>
      </c>
      <c r="X221" s="4">
        <v>1</v>
      </c>
      <c r="Y221" s="4">
        <v>0</v>
      </c>
      <c r="Z221" s="4"/>
      <c r="AA221" s="4"/>
      <c r="AB221" s="4"/>
    </row>
    <row r="222" spans="1:28" x14ac:dyDescent="0.2">
      <c r="A222" s="4">
        <v>50</v>
      </c>
      <c r="B222" s="4">
        <v>0</v>
      </c>
      <c r="C222" s="4">
        <v>0</v>
      </c>
      <c r="D222" s="4">
        <v>1</v>
      </c>
      <c r="E222" s="4">
        <v>233</v>
      </c>
      <c r="F222" s="4">
        <f>ROUND(Source!BD197,O222)</f>
        <v>0</v>
      </c>
      <c r="G222" s="4" t="s">
        <v>89</v>
      </c>
      <c r="H222" s="4" t="s">
        <v>90</v>
      </c>
      <c r="I222" s="4"/>
      <c r="J222" s="4"/>
      <c r="K222" s="4">
        <v>233</v>
      </c>
      <c r="L222" s="4">
        <v>24</v>
      </c>
      <c r="M222" s="4">
        <v>3</v>
      </c>
      <c r="N222" s="4" t="s">
        <v>3</v>
      </c>
      <c r="O222" s="4">
        <v>2</v>
      </c>
      <c r="P222" s="4"/>
      <c r="Q222" s="4"/>
      <c r="R222" s="4"/>
      <c r="S222" s="4"/>
      <c r="T222" s="4"/>
      <c r="U222" s="4"/>
      <c r="V222" s="4"/>
      <c r="W222" s="4">
        <v>0</v>
      </c>
      <c r="X222" s="4">
        <v>1</v>
      </c>
      <c r="Y222" s="4">
        <v>0</v>
      </c>
      <c r="Z222" s="4"/>
      <c r="AA222" s="4"/>
      <c r="AB222" s="4"/>
    </row>
    <row r="223" spans="1:28" x14ac:dyDescent="0.2">
      <c r="A223" s="4">
        <v>50</v>
      </c>
      <c r="B223" s="4">
        <v>0</v>
      </c>
      <c r="C223" s="4">
        <v>0</v>
      </c>
      <c r="D223" s="4">
        <v>1</v>
      </c>
      <c r="E223" s="4">
        <v>210</v>
      </c>
      <c r="F223" s="4">
        <f>ROUND(Source!X197,O223)</f>
        <v>0</v>
      </c>
      <c r="G223" s="4" t="s">
        <v>91</v>
      </c>
      <c r="H223" s="4" t="s">
        <v>92</v>
      </c>
      <c r="I223" s="4"/>
      <c r="J223" s="4"/>
      <c r="K223" s="4">
        <v>210</v>
      </c>
      <c r="L223" s="4">
        <v>25</v>
      </c>
      <c r="M223" s="4">
        <v>3</v>
      </c>
      <c r="N223" s="4" t="s">
        <v>3</v>
      </c>
      <c r="O223" s="4">
        <v>2</v>
      </c>
      <c r="P223" s="4"/>
      <c r="Q223" s="4"/>
      <c r="R223" s="4"/>
      <c r="S223" s="4"/>
      <c r="T223" s="4"/>
      <c r="U223" s="4"/>
      <c r="V223" s="4"/>
      <c r="W223" s="4">
        <v>0</v>
      </c>
      <c r="X223" s="4">
        <v>1</v>
      </c>
      <c r="Y223" s="4">
        <v>0</v>
      </c>
      <c r="Z223" s="4"/>
      <c r="AA223" s="4"/>
      <c r="AB223" s="4"/>
    </row>
    <row r="224" spans="1:28" x14ac:dyDescent="0.2">
      <c r="A224" s="4">
        <v>50</v>
      </c>
      <c r="B224" s="4">
        <v>0</v>
      </c>
      <c r="C224" s="4">
        <v>0</v>
      </c>
      <c r="D224" s="4">
        <v>1</v>
      </c>
      <c r="E224" s="4">
        <v>211</v>
      </c>
      <c r="F224" s="4">
        <f>ROUND(Source!Y197,O224)</f>
        <v>0</v>
      </c>
      <c r="G224" s="4" t="s">
        <v>93</v>
      </c>
      <c r="H224" s="4" t="s">
        <v>94</v>
      </c>
      <c r="I224" s="4"/>
      <c r="J224" s="4"/>
      <c r="K224" s="4">
        <v>211</v>
      </c>
      <c r="L224" s="4">
        <v>26</v>
      </c>
      <c r="M224" s="4">
        <v>3</v>
      </c>
      <c r="N224" s="4" t="s">
        <v>3</v>
      </c>
      <c r="O224" s="4">
        <v>2</v>
      </c>
      <c r="P224" s="4"/>
      <c r="Q224" s="4"/>
      <c r="R224" s="4"/>
      <c r="S224" s="4"/>
      <c r="T224" s="4"/>
      <c r="U224" s="4"/>
      <c r="V224" s="4"/>
      <c r="W224" s="4">
        <v>0</v>
      </c>
      <c r="X224" s="4">
        <v>1</v>
      </c>
      <c r="Y224" s="4">
        <v>0</v>
      </c>
      <c r="Z224" s="4"/>
      <c r="AA224" s="4"/>
      <c r="AB224" s="4"/>
    </row>
    <row r="225" spans="1:245" x14ac:dyDescent="0.2">
      <c r="A225" s="4">
        <v>50</v>
      </c>
      <c r="B225" s="4">
        <v>0</v>
      </c>
      <c r="C225" s="4">
        <v>0</v>
      </c>
      <c r="D225" s="4">
        <v>1</v>
      </c>
      <c r="E225" s="4">
        <v>224</v>
      </c>
      <c r="F225" s="4">
        <f>ROUND(Source!AR197,O225)</f>
        <v>0</v>
      </c>
      <c r="G225" s="4" t="s">
        <v>95</v>
      </c>
      <c r="H225" s="4" t="s">
        <v>96</v>
      </c>
      <c r="I225" s="4"/>
      <c r="J225" s="4"/>
      <c r="K225" s="4">
        <v>224</v>
      </c>
      <c r="L225" s="4">
        <v>27</v>
      </c>
      <c r="M225" s="4">
        <v>3</v>
      </c>
      <c r="N225" s="4" t="s">
        <v>3</v>
      </c>
      <c r="O225" s="4">
        <v>2</v>
      </c>
      <c r="P225" s="4"/>
      <c r="Q225" s="4"/>
      <c r="R225" s="4"/>
      <c r="S225" s="4"/>
      <c r="T225" s="4"/>
      <c r="U225" s="4"/>
      <c r="V225" s="4"/>
      <c r="W225" s="4">
        <v>0</v>
      </c>
      <c r="X225" s="4">
        <v>1</v>
      </c>
      <c r="Y225" s="4">
        <v>0</v>
      </c>
      <c r="Z225" s="4"/>
      <c r="AA225" s="4"/>
      <c r="AB225" s="4"/>
    </row>
    <row r="227" spans="1:245" x14ac:dyDescent="0.2">
      <c r="A227" s="1">
        <v>5</v>
      </c>
      <c r="B227" s="1">
        <v>1</v>
      </c>
      <c r="C227" s="1"/>
      <c r="D227" s="1">
        <f>ROW(A233)</f>
        <v>233</v>
      </c>
      <c r="E227" s="1"/>
      <c r="F227" s="1" t="s">
        <v>14</v>
      </c>
      <c r="G227" s="1" t="s">
        <v>141</v>
      </c>
      <c r="H227" s="1" t="s">
        <v>3</v>
      </c>
      <c r="I227" s="1">
        <v>0</v>
      </c>
      <c r="J227" s="1"/>
      <c r="K227" s="1">
        <v>0</v>
      </c>
      <c r="L227" s="1"/>
      <c r="M227" s="1" t="s">
        <v>3</v>
      </c>
      <c r="N227" s="1"/>
      <c r="O227" s="1"/>
      <c r="P227" s="1"/>
      <c r="Q227" s="1"/>
      <c r="R227" s="1"/>
      <c r="S227" s="1">
        <v>0</v>
      </c>
      <c r="T227" s="1"/>
      <c r="U227" s="1" t="s">
        <v>3</v>
      </c>
      <c r="V227" s="1">
        <v>0</v>
      </c>
      <c r="W227" s="1"/>
      <c r="X227" s="1"/>
      <c r="Y227" s="1"/>
      <c r="Z227" s="1"/>
      <c r="AA227" s="1"/>
      <c r="AB227" s="1" t="s">
        <v>3</v>
      </c>
      <c r="AC227" s="1" t="s">
        <v>3</v>
      </c>
      <c r="AD227" s="1" t="s">
        <v>3</v>
      </c>
      <c r="AE227" s="1" t="s">
        <v>3</v>
      </c>
      <c r="AF227" s="1" t="s">
        <v>3</v>
      </c>
      <c r="AG227" s="1" t="s">
        <v>3</v>
      </c>
      <c r="AH227" s="1"/>
      <c r="AI227" s="1"/>
      <c r="AJ227" s="1"/>
      <c r="AK227" s="1"/>
      <c r="AL227" s="1"/>
      <c r="AM227" s="1"/>
      <c r="AN227" s="1"/>
      <c r="AO227" s="1"/>
      <c r="AP227" s="1" t="s">
        <v>3</v>
      </c>
      <c r="AQ227" s="1" t="s">
        <v>3</v>
      </c>
      <c r="AR227" s="1" t="s">
        <v>3</v>
      </c>
      <c r="AS227" s="1"/>
      <c r="AT227" s="1"/>
      <c r="AU227" s="1"/>
      <c r="AV227" s="1"/>
      <c r="AW227" s="1"/>
      <c r="AX227" s="1"/>
      <c r="AY227" s="1"/>
      <c r="AZ227" s="1" t="s">
        <v>3</v>
      </c>
      <c r="BA227" s="1"/>
      <c r="BB227" s="1" t="s">
        <v>3</v>
      </c>
      <c r="BC227" s="1" t="s">
        <v>3</v>
      </c>
      <c r="BD227" s="1" t="s">
        <v>3</v>
      </c>
      <c r="BE227" s="1" t="s">
        <v>3</v>
      </c>
      <c r="BF227" s="1" t="s">
        <v>3</v>
      </c>
      <c r="BG227" s="1" t="s">
        <v>3</v>
      </c>
      <c r="BH227" s="1" t="s">
        <v>3</v>
      </c>
      <c r="BI227" s="1" t="s">
        <v>3</v>
      </c>
      <c r="BJ227" s="1" t="s">
        <v>3</v>
      </c>
      <c r="BK227" s="1" t="s">
        <v>3</v>
      </c>
      <c r="BL227" s="1" t="s">
        <v>3</v>
      </c>
      <c r="BM227" s="1" t="s">
        <v>3</v>
      </c>
      <c r="BN227" s="1" t="s">
        <v>3</v>
      </c>
      <c r="BO227" s="1" t="s">
        <v>3</v>
      </c>
      <c r="BP227" s="1" t="s">
        <v>3</v>
      </c>
      <c r="BQ227" s="1"/>
      <c r="BR227" s="1"/>
      <c r="BS227" s="1"/>
      <c r="BT227" s="1"/>
      <c r="BU227" s="1"/>
      <c r="BV227" s="1"/>
      <c r="BW227" s="1"/>
      <c r="BX227" s="1">
        <v>0</v>
      </c>
      <c r="BY227" s="1"/>
      <c r="BZ227" s="1"/>
      <c r="CA227" s="1"/>
      <c r="CB227" s="1"/>
      <c r="CC227" s="1"/>
      <c r="CD227" s="1"/>
      <c r="CE227" s="1"/>
      <c r="CF227" s="1"/>
      <c r="CG227" s="1"/>
      <c r="CH227" s="1"/>
      <c r="CI227" s="1"/>
      <c r="CJ227" s="1">
        <v>0</v>
      </c>
    </row>
    <row r="229" spans="1:245" x14ac:dyDescent="0.2">
      <c r="A229" s="2">
        <v>52</v>
      </c>
      <c r="B229" s="2">
        <f t="shared" ref="B229:G229" si="140">B233</f>
        <v>1</v>
      </c>
      <c r="C229" s="2">
        <f t="shared" si="140"/>
        <v>5</v>
      </c>
      <c r="D229" s="2">
        <f t="shared" si="140"/>
        <v>227</v>
      </c>
      <c r="E229" s="2">
        <f t="shared" si="140"/>
        <v>0</v>
      </c>
      <c r="F229" s="2" t="str">
        <f t="shared" si="140"/>
        <v>Новый подраздел</v>
      </c>
      <c r="G229" s="2" t="str">
        <f t="shared" si="140"/>
        <v>1.6 Система кольцевого дренажа</v>
      </c>
      <c r="H229" s="2"/>
      <c r="I229" s="2"/>
      <c r="J229" s="2"/>
      <c r="K229" s="2"/>
      <c r="L229" s="2"/>
      <c r="M229" s="2"/>
      <c r="N229" s="2"/>
      <c r="O229" s="2">
        <f t="shared" ref="O229:AT229" si="141">O233</f>
        <v>0</v>
      </c>
      <c r="P229" s="2">
        <f t="shared" si="141"/>
        <v>0</v>
      </c>
      <c r="Q229" s="2">
        <f t="shared" si="141"/>
        <v>0</v>
      </c>
      <c r="R229" s="2">
        <f t="shared" si="141"/>
        <v>0</v>
      </c>
      <c r="S229" s="2">
        <f t="shared" si="141"/>
        <v>0</v>
      </c>
      <c r="T229" s="2">
        <f t="shared" si="141"/>
        <v>0</v>
      </c>
      <c r="U229" s="2">
        <f t="shared" si="141"/>
        <v>0</v>
      </c>
      <c r="V229" s="2">
        <f t="shared" si="141"/>
        <v>0</v>
      </c>
      <c r="W229" s="2">
        <f t="shared" si="141"/>
        <v>0</v>
      </c>
      <c r="X229" s="2">
        <f t="shared" si="141"/>
        <v>0</v>
      </c>
      <c r="Y229" s="2">
        <f t="shared" si="141"/>
        <v>0</v>
      </c>
      <c r="Z229" s="2">
        <f t="shared" si="141"/>
        <v>0</v>
      </c>
      <c r="AA229" s="2">
        <f t="shared" si="141"/>
        <v>0</v>
      </c>
      <c r="AB229" s="2">
        <f t="shared" si="141"/>
        <v>0</v>
      </c>
      <c r="AC229" s="2">
        <f t="shared" si="141"/>
        <v>0</v>
      </c>
      <c r="AD229" s="2">
        <f t="shared" si="141"/>
        <v>0</v>
      </c>
      <c r="AE229" s="2">
        <f t="shared" si="141"/>
        <v>0</v>
      </c>
      <c r="AF229" s="2">
        <f t="shared" si="141"/>
        <v>0</v>
      </c>
      <c r="AG229" s="2">
        <f t="shared" si="141"/>
        <v>0</v>
      </c>
      <c r="AH229" s="2">
        <f t="shared" si="141"/>
        <v>0</v>
      </c>
      <c r="AI229" s="2">
        <f t="shared" si="141"/>
        <v>0</v>
      </c>
      <c r="AJ229" s="2">
        <f t="shared" si="141"/>
        <v>0</v>
      </c>
      <c r="AK229" s="2">
        <f t="shared" si="141"/>
        <v>0</v>
      </c>
      <c r="AL229" s="2">
        <f t="shared" si="141"/>
        <v>0</v>
      </c>
      <c r="AM229" s="2">
        <f t="shared" si="141"/>
        <v>0</v>
      </c>
      <c r="AN229" s="2">
        <f t="shared" si="141"/>
        <v>0</v>
      </c>
      <c r="AO229" s="2">
        <f t="shared" si="141"/>
        <v>0</v>
      </c>
      <c r="AP229" s="2">
        <f t="shared" si="141"/>
        <v>0</v>
      </c>
      <c r="AQ229" s="2">
        <f t="shared" si="141"/>
        <v>0</v>
      </c>
      <c r="AR229" s="2">
        <f t="shared" si="141"/>
        <v>0</v>
      </c>
      <c r="AS229" s="2">
        <f t="shared" si="141"/>
        <v>0</v>
      </c>
      <c r="AT229" s="2">
        <f t="shared" si="141"/>
        <v>0</v>
      </c>
      <c r="AU229" s="2">
        <f t="shared" ref="AU229:BZ229" si="142">AU233</f>
        <v>0</v>
      </c>
      <c r="AV229" s="2">
        <f t="shared" si="142"/>
        <v>0</v>
      </c>
      <c r="AW229" s="2">
        <f t="shared" si="142"/>
        <v>0</v>
      </c>
      <c r="AX229" s="2">
        <f t="shared" si="142"/>
        <v>0</v>
      </c>
      <c r="AY229" s="2">
        <f t="shared" si="142"/>
        <v>0</v>
      </c>
      <c r="AZ229" s="2">
        <f t="shared" si="142"/>
        <v>0</v>
      </c>
      <c r="BA229" s="2">
        <f t="shared" si="142"/>
        <v>0</v>
      </c>
      <c r="BB229" s="2">
        <f t="shared" si="142"/>
        <v>0</v>
      </c>
      <c r="BC229" s="2">
        <f t="shared" si="142"/>
        <v>0</v>
      </c>
      <c r="BD229" s="2">
        <f t="shared" si="142"/>
        <v>0</v>
      </c>
      <c r="BE229" s="2">
        <f t="shared" si="142"/>
        <v>0</v>
      </c>
      <c r="BF229" s="2">
        <f t="shared" si="142"/>
        <v>0</v>
      </c>
      <c r="BG229" s="2">
        <f t="shared" si="142"/>
        <v>0</v>
      </c>
      <c r="BH229" s="2">
        <f t="shared" si="142"/>
        <v>0</v>
      </c>
      <c r="BI229" s="2">
        <f t="shared" si="142"/>
        <v>0</v>
      </c>
      <c r="BJ229" s="2">
        <f t="shared" si="142"/>
        <v>0</v>
      </c>
      <c r="BK229" s="2">
        <f t="shared" si="142"/>
        <v>0</v>
      </c>
      <c r="BL229" s="2">
        <f t="shared" si="142"/>
        <v>0</v>
      </c>
      <c r="BM229" s="2">
        <f t="shared" si="142"/>
        <v>0</v>
      </c>
      <c r="BN229" s="2">
        <f t="shared" si="142"/>
        <v>0</v>
      </c>
      <c r="BO229" s="2">
        <f t="shared" si="142"/>
        <v>0</v>
      </c>
      <c r="BP229" s="2">
        <f t="shared" si="142"/>
        <v>0</v>
      </c>
      <c r="BQ229" s="2">
        <f t="shared" si="142"/>
        <v>0</v>
      </c>
      <c r="BR229" s="2">
        <f t="shared" si="142"/>
        <v>0</v>
      </c>
      <c r="BS229" s="2">
        <f t="shared" si="142"/>
        <v>0</v>
      </c>
      <c r="BT229" s="2">
        <f t="shared" si="142"/>
        <v>0</v>
      </c>
      <c r="BU229" s="2">
        <f t="shared" si="142"/>
        <v>0</v>
      </c>
      <c r="BV229" s="2">
        <f t="shared" si="142"/>
        <v>0</v>
      </c>
      <c r="BW229" s="2">
        <f t="shared" si="142"/>
        <v>0</v>
      </c>
      <c r="BX229" s="2">
        <f t="shared" si="142"/>
        <v>0</v>
      </c>
      <c r="BY229" s="2">
        <f t="shared" si="142"/>
        <v>0</v>
      </c>
      <c r="BZ229" s="2">
        <f t="shared" si="142"/>
        <v>0</v>
      </c>
      <c r="CA229" s="2">
        <f t="shared" ref="CA229:DF229" si="143">CA233</f>
        <v>0</v>
      </c>
      <c r="CB229" s="2">
        <f t="shared" si="143"/>
        <v>0</v>
      </c>
      <c r="CC229" s="2">
        <f t="shared" si="143"/>
        <v>0</v>
      </c>
      <c r="CD229" s="2">
        <f t="shared" si="143"/>
        <v>0</v>
      </c>
      <c r="CE229" s="2">
        <f t="shared" si="143"/>
        <v>0</v>
      </c>
      <c r="CF229" s="2">
        <f t="shared" si="143"/>
        <v>0</v>
      </c>
      <c r="CG229" s="2">
        <f t="shared" si="143"/>
        <v>0</v>
      </c>
      <c r="CH229" s="2">
        <f t="shared" si="143"/>
        <v>0</v>
      </c>
      <c r="CI229" s="2">
        <f t="shared" si="143"/>
        <v>0</v>
      </c>
      <c r="CJ229" s="2">
        <f t="shared" si="143"/>
        <v>0</v>
      </c>
      <c r="CK229" s="2">
        <f t="shared" si="143"/>
        <v>0</v>
      </c>
      <c r="CL229" s="2">
        <f t="shared" si="143"/>
        <v>0</v>
      </c>
      <c r="CM229" s="2">
        <f t="shared" si="143"/>
        <v>0</v>
      </c>
      <c r="CN229" s="2">
        <f t="shared" si="143"/>
        <v>0</v>
      </c>
      <c r="CO229" s="2">
        <f t="shared" si="143"/>
        <v>0</v>
      </c>
      <c r="CP229" s="2">
        <f t="shared" si="143"/>
        <v>0</v>
      </c>
      <c r="CQ229" s="2">
        <f t="shared" si="143"/>
        <v>0</v>
      </c>
      <c r="CR229" s="2">
        <f t="shared" si="143"/>
        <v>0</v>
      </c>
      <c r="CS229" s="2">
        <f t="shared" si="143"/>
        <v>0</v>
      </c>
      <c r="CT229" s="2">
        <f t="shared" si="143"/>
        <v>0</v>
      </c>
      <c r="CU229" s="2">
        <f t="shared" si="143"/>
        <v>0</v>
      </c>
      <c r="CV229" s="2">
        <f t="shared" si="143"/>
        <v>0</v>
      </c>
      <c r="CW229" s="2">
        <f t="shared" si="143"/>
        <v>0</v>
      </c>
      <c r="CX229" s="2">
        <f t="shared" si="143"/>
        <v>0</v>
      </c>
      <c r="CY229" s="2">
        <f t="shared" si="143"/>
        <v>0</v>
      </c>
      <c r="CZ229" s="2">
        <f t="shared" si="143"/>
        <v>0</v>
      </c>
      <c r="DA229" s="2">
        <f t="shared" si="143"/>
        <v>0</v>
      </c>
      <c r="DB229" s="2">
        <f t="shared" si="143"/>
        <v>0</v>
      </c>
      <c r="DC229" s="2">
        <f t="shared" si="143"/>
        <v>0</v>
      </c>
      <c r="DD229" s="2">
        <f t="shared" si="143"/>
        <v>0</v>
      </c>
      <c r="DE229" s="2">
        <f t="shared" si="143"/>
        <v>0</v>
      </c>
      <c r="DF229" s="2">
        <f t="shared" si="143"/>
        <v>0</v>
      </c>
      <c r="DG229" s="3">
        <f t="shared" ref="DG229:EL229" si="144">DG233</f>
        <v>0</v>
      </c>
      <c r="DH229" s="3">
        <f t="shared" si="144"/>
        <v>0</v>
      </c>
      <c r="DI229" s="3">
        <f t="shared" si="144"/>
        <v>0</v>
      </c>
      <c r="DJ229" s="3">
        <f t="shared" si="144"/>
        <v>0</v>
      </c>
      <c r="DK229" s="3">
        <f t="shared" si="144"/>
        <v>0</v>
      </c>
      <c r="DL229" s="3">
        <f t="shared" si="144"/>
        <v>0</v>
      </c>
      <c r="DM229" s="3">
        <f t="shared" si="144"/>
        <v>0</v>
      </c>
      <c r="DN229" s="3">
        <f t="shared" si="144"/>
        <v>0</v>
      </c>
      <c r="DO229" s="3">
        <f t="shared" si="144"/>
        <v>0</v>
      </c>
      <c r="DP229" s="3">
        <f t="shared" si="144"/>
        <v>0</v>
      </c>
      <c r="DQ229" s="3">
        <f t="shared" si="144"/>
        <v>0</v>
      </c>
      <c r="DR229" s="3">
        <f t="shared" si="144"/>
        <v>0</v>
      </c>
      <c r="DS229" s="3">
        <f t="shared" si="144"/>
        <v>0</v>
      </c>
      <c r="DT229" s="3">
        <f t="shared" si="144"/>
        <v>0</v>
      </c>
      <c r="DU229" s="3">
        <f t="shared" si="144"/>
        <v>0</v>
      </c>
      <c r="DV229" s="3">
        <f t="shared" si="144"/>
        <v>0</v>
      </c>
      <c r="DW229" s="3">
        <f t="shared" si="144"/>
        <v>0</v>
      </c>
      <c r="DX229" s="3">
        <f t="shared" si="144"/>
        <v>0</v>
      </c>
      <c r="DY229" s="3">
        <f t="shared" si="144"/>
        <v>0</v>
      </c>
      <c r="DZ229" s="3">
        <f t="shared" si="144"/>
        <v>0</v>
      </c>
      <c r="EA229" s="3">
        <f t="shared" si="144"/>
        <v>0</v>
      </c>
      <c r="EB229" s="3">
        <f t="shared" si="144"/>
        <v>0</v>
      </c>
      <c r="EC229" s="3">
        <f t="shared" si="144"/>
        <v>0</v>
      </c>
      <c r="ED229" s="3">
        <f t="shared" si="144"/>
        <v>0</v>
      </c>
      <c r="EE229" s="3">
        <f t="shared" si="144"/>
        <v>0</v>
      </c>
      <c r="EF229" s="3">
        <f t="shared" si="144"/>
        <v>0</v>
      </c>
      <c r="EG229" s="3">
        <f t="shared" si="144"/>
        <v>0</v>
      </c>
      <c r="EH229" s="3">
        <f t="shared" si="144"/>
        <v>0</v>
      </c>
      <c r="EI229" s="3">
        <f t="shared" si="144"/>
        <v>0</v>
      </c>
      <c r="EJ229" s="3">
        <f t="shared" si="144"/>
        <v>0</v>
      </c>
      <c r="EK229" s="3">
        <f t="shared" si="144"/>
        <v>0</v>
      </c>
      <c r="EL229" s="3">
        <f t="shared" si="144"/>
        <v>0</v>
      </c>
      <c r="EM229" s="3">
        <f t="shared" ref="EM229:FR229" si="145">EM233</f>
        <v>0</v>
      </c>
      <c r="EN229" s="3">
        <f t="shared" si="145"/>
        <v>0</v>
      </c>
      <c r="EO229" s="3">
        <f t="shared" si="145"/>
        <v>0</v>
      </c>
      <c r="EP229" s="3">
        <f t="shared" si="145"/>
        <v>0</v>
      </c>
      <c r="EQ229" s="3">
        <f t="shared" si="145"/>
        <v>0</v>
      </c>
      <c r="ER229" s="3">
        <f t="shared" si="145"/>
        <v>0</v>
      </c>
      <c r="ES229" s="3">
        <f t="shared" si="145"/>
        <v>0</v>
      </c>
      <c r="ET229" s="3">
        <f t="shared" si="145"/>
        <v>0</v>
      </c>
      <c r="EU229" s="3">
        <f t="shared" si="145"/>
        <v>0</v>
      </c>
      <c r="EV229" s="3">
        <f t="shared" si="145"/>
        <v>0</v>
      </c>
      <c r="EW229" s="3">
        <f t="shared" si="145"/>
        <v>0</v>
      </c>
      <c r="EX229" s="3">
        <f t="shared" si="145"/>
        <v>0</v>
      </c>
      <c r="EY229" s="3">
        <f t="shared" si="145"/>
        <v>0</v>
      </c>
      <c r="EZ229" s="3">
        <f t="shared" si="145"/>
        <v>0</v>
      </c>
      <c r="FA229" s="3">
        <f t="shared" si="145"/>
        <v>0</v>
      </c>
      <c r="FB229" s="3">
        <f t="shared" si="145"/>
        <v>0</v>
      </c>
      <c r="FC229" s="3">
        <f t="shared" si="145"/>
        <v>0</v>
      </c>
      <c r="FD229" s="3">
        <f t="shared" si="145"/>
        <v>0</v>
      </c>
      <c r="FE229" s="3">
        <f t="shared" si="145"/>
        <v>0</v>
      </c>
      <c r="FF229" s="3">
        <f t="shared" si="145"/>
        <v>0</v>
      </c>
      <c r="FG229" s="3">
        <f t="shared" si="145"/>
        <v>0</v>
      </c>
      <c r="FH229" s="3">
        <f t="shared" si="145"/>
        <v>0</v>
      </c>
      <c r="FI229" s="3">
        <f t="shared" si="145"/>
        <v>0</v>
      </c>
      <c r="FJ229" s="3">
        <f t="shared" si="145"/>
        <v>0</v>
      </c>
      <c r="FK229" s="3">
        <f t="shared" si="145"/>
        <v>0</v>
      </c>
      <c r="FL229" s="3">
        <f t="shared" si="145"/>
        <v>0</v>
      </c>
      <c r="FM229" s="3">
        <f t="shared" si="145"/>
        <v>0</v>
      </c>
      <c r="FN229" s="3">
        <f t="shared" si="145"/>
        <v>0</v>
      </c>
      <c r="FO229" s="3">
        <f t="shared" si="145"/>
        <v>0</v>
      </c>
      <c r="FP229" s="3">
        <f t="shared" si="145"/>
        <v>0</v>
      </c>
      <c r="FQ229" s="3">
        <f t="shared" si="145"/>
        <v>0</v>
      </c>
      <c r="FR229" s="3">
        <f t="shared" si="145"/>
        <v>0</v>
      </c>
      <c r="FS229" s="3">
        <f t="shared" ref="FS229:GX229" si="146">FS233</f>
        <v>0</v>
      </c>
      <c r="FT229" s="3">
        <f t="shared" si="146"/>
        <v>0</v>
      </c>
      <c r="FU229" s="3">
        <f t="shared" si="146"/>
        <v>0</v>
      </c>
      <c r="FV229" s="3">
        <f t="shared" si="146"/>
        <v>0</v>
      </c>
      <c r="FW229" s="3">
        <f t="shared" si="146"/>
        <v>0</v>
      </c>
      <c r="FX229" s="3">
        <f t="shared" si="146"/>
        <v>0</v>
      </c>
      <c r="FY229" s="3">
        <f t="shared" si="146"/>
        <v>0</v>
      </c>
      <c r="FZ229" s="3">
        <f t="shared" si="146"/>
        <v>0</v>
      </c>
      <c r="GA229" s="3">
        <f t="shared" si="146"/>
        <v>0</v>
      </c>
      <c r="GB229" s="3">
        <f t="shared" si="146"/>
        <v>0</v>
      </c>
      <c r="GC229" s="3">
        <f t="shared" si="146"/>
        <v>0</v>
      </c>
      <c r="GD229" s="3">
        <f t="shared" si="146"/>
        <v>0</v>
      </c>
      <c r="GE229" s="3">
        <f t="shared" si="146"/>
        <v>0</v>
      </c>
      <c r="GF229" s="3">
        <f t="shared" si="146"/>
        <v>0</v>
      </c>
      <c r="GG229" s="3">
        <f t="shared" si="146"/>
        <v>0</v>
      </c>
      <c r="GH229" s="3">
        <f t="shared" si="146"/>
        <v>0</v>
      </c>
      <c r="GI229" s="3">
        <f t="shared" si="146"/>
        <v>0</v>
      </c>
      <c r="GJ229" s="3">
        <f t="shared" si="146"/>
        <v>0</v>
      </c>
      <c r="GK229" s="3">
        <f t="shared" si="146"/>
        <v>0</v>
      </c>
      <c r="GL229" s="3">
        <f t="shared" si="146"/>
        <v>0</v>
      </c>
      <c r="GM229" s="3">
        <f t="shared" si="146"/>
        <v>0</v>
      </c>
      <c r="GN229" s="3">
        <f t="shared" si="146"/>
        <v>0</v>
      </c>
      <c r="GO229" s="3">
        <f t="shared" si="146"/>
        <v>0</v>
      </c>
      <c r="GP229" s="3">
        <f t="shared" si="146"/>
        <v>0</v>
      </c>
      <c r="GQ229" s="3">
        <f t="shared" si="146"/>
        <v>0</v>
      </c>
      <c r="GR229" s="3">
        <f t="shared" si="146"/>
        <v>0</v>
      </c>
      <c r="GS229" s="3">
        <f t="shared" si="146"/>
        <v>0</v>
      </c>
      <c r="GT229" s="3">
        <f t="shared" si="146"/>
        <v>0</v>
      </c>
      <c r="GU229" s="3">
        <f t="shared" si="146"/>
        <v>0</v>
      </c>
      <c r="GV229" s="3">
        <f t="shared" si="146"/>
        <v>0</v>
      </c>
      <c r="GW229" s="3">
        <f t="shared" si="146"/>
        <v>0</v>
      </c>
      <c r="GX229" s="3">
        <f t="shared" si="146"/>
        <v>0</v>
      </c>
    </row>
    <row r="231" spans="1:245" x14ac:dyDescent="0.2">
      <c r="A231">
        <v>17</v>
      </c>
      <c r="B231">
        <v>1</v>
      </c>
      <c r="C231">
        <f>ROW(SmtRes!A8)</f>
        <v>8</v>
      </c>
      <c r="D231">
        <f>ROW(EtalonRes!A44)</f>
        <v>44</v>
      </c>
      <c r="E231" t="s">
        <v>3</v>
      </c>
      <c r="F231" t="s">
        <v>142</v>
      </c>
      <c r="G231" t="s">
        <v>143</v>
      </c>
      <c r="H231" t="s">
        <v>26</v>
      </c>
      <c r="I231">
        <f>ROUND((191+7)*0.1/100,9)</f>
        <v>0.19800000000000001</v>
      </c>
      <c r="J231">
        <v>0</v>
      </c>
      <c r="K231">
        <f>ROUND((191+7)*0.1/100,9)</f>
        <v>0.19800000000000001</v>
      </c>
      <c r="O231">
        <f>ROUND(CP231,2)</f>
        <v>347.28</v>
      </c>
      <c r="P231">
        <f>ROUND(CQ231*I231,2)</f>
        <v>0</v>
      </c>
      <c r="Q231">
        <f>ROUND(CR231*I231,2)</f>
        <v>0</v>
      </c>
      <c r="R231">
        <f>ROUND(CS231*I231,2)</f>
        <v>0</v>
      </c>
      <c r="S231">
        <f>ROUND(CT231*I231,2)</f>
        <v>347.28</v>
      </c>
      <c r="T231">
        <f>ROUND(CU231*I231,2)</f>
        <v>0</v>
      </c>
      <c r="U231">
        <f>CV231*I231</f>
        <v>0.61776000000000009</v>
      </c>
      <c r="V231">
        <f>CW231*I231</f>
        <v>0</v>
      </c>
      <c r="W231">
        <f>ROUND(CX231*I231,2)</f>
        <v>0</v>
      </c>
      <c r="X231">
        <f>ROUND(CY231,2)</f>
        <v>243.1</v>
      </c>
      <c r="Y231">
        <f>ROUND(CZ231,2)</f>
        <v>34.729999999999997</v>
      </c>
      <c r="AA231">
        <v>-1</v>
      </c>
      <c r="AB231">
        <f>ROUND((AC231+AD231+AF231),6)</f>
        <v>1753.96</v>
      </c>
      <c r="AC231">
        <f>ROUND(((ES231*4)),6)</f>
        <v>0</v>
      </c>
      <c r="AD231">
        <f>ROUND(((((ET231*4))-((EU231*4)))+AE231),6)</f>
        <v>0</v>
      </c>
      <c r="AE231">
        <f>ROUND(((EU231*4)),6)</f>
        <v>0</v>
      </c>
      <c r="AF231">
        <f>ROUND(((EV231*4)),6)</f>
        <v>1753.96</v>
      </c>
      <c r="AG231">
        <f>ROUND((AP231),6)</f>
        <v>0</v>
      </c>
      <c r="AH231">
        <f>((EW231*4))</f>
        <v>3.12</v>
      </c>
      <c r="AI231">
        <f>((EX231*4))</f>
        <v>0</v>
      </c>
      <c r="AJ231">
        <f>(AS231)</f>
        <v>0</v>
      </c>
      <c r="AK231">
        <v>438.49</v>
      </c>
      <c r="AL231">
        <v>0</v>
      </c>
      <c r="AM231">
        <v>0</v>
      </c>
      <c r="AN231">
        <v>0</v>
      </c>
      <c r="AO231">
        <v>438.49</v>
      </c>
      <c r="AP231">
        <v>0</v>
      </c>
      <c r="AQ231">
        <v>0.78</v>
      </c>
      <c r="AR231">
        <v>0</v>
      </c>
      <c r="AS231">
        <v>0</v>
      </c>
      <c r="AT231">
        <v>70</v>
      </c>
      <c r="AU231">
        <v>10</v>
      </c>
      <c r="AV231">
        <v>1</v>
      </c>
      <c r="AW231">
        <v>1</v>
      </c>
      <c r="AZ231">
        <v>1</v>
      </c>
      <c r="BA231">
        <v>1</v>
      </c>
      <c r="BB231">
        <v>1</v>
      </c>
      <c r="BC231">
        <v>1</v>
      </c>
      <c r="BD231" t="s">
        <v>3</v>
      </c>
      <c r="BE231" t="s">
        <v>3</v>
      </c>
      <c r="BF231" t="s">
        <v>3</v>
      </c>
      <c r="BG231" t="s">
        <v>3</v>
      </c>
      <c r="BH231">
        <v>0</v>
      </c>
      <c r="BI231">
        <v>4</v>
      </c>
      <c r="BJ231" t="s">
        <v>144</v>
      </c>
      <c r="BM231">
        <v>0</v>
      </c>
      <c r="BN231">
        <v>0</v>
      </c>
      <c r="BO231" t="s">
        <v>3</v>
      </c>
      <c r="BP231">
        <v>0</v>
      </c>
      <c r="BQ231">
        <v>1</v>
      </c>
      <c r="BR231">
        <v>0</v>
      </c>
      <c r="BS231">
        <v>1</v>
      </c>
      <c r="BT231">
        <v>1</v>
      </c>
      <c r="BU231">
        <v>1</v>
      </c>
      <c r="BV231">
        <v>1</v>
      </c>
      <c r="BW231">
        <v>1</v>
      </c>
      <c r="BX231">
        <v>1</v>
      </c>
      <c r="BY231" t="s">
        <v>3</v>
      </c>
      <c r="BZ231">
        <v>70</v>
      </c>
      <c r="CA231">
        <v>10</v>
      </c>
      <c r="CB231" t="s">
        <v>3</v>
      </c>
      <c r="CE231">
        <v>0</v>
      </c>
      <c r="CF231">
        <v>0</v>
      </c>
      <c r="CG231">
        <v>0</v>
      </c>
      <c r="CM231">
        <v>0</v>
      </c>
      <c r="CN231" t="s">
        <v>3</v>
      </c>
      <c r="CO231">
        <v>0</v>
      </c>
      <c r="CP231">
        <f>(P231+Q231+S231)</f>
        <v>347.28</v>
      </c>
      <c r="CQ231">
        <f>(AC231*BC231*AW231)</f>
        <v>0</v>
      </c>
      <c r="CR231">
        <f>(((((ET231*4))*BB231-((EU231*4))*BS231)+AE231*BS231)*AV231)</f>
        <v>0</v>
      </c>
      <c r="CS231">
        <f>(AE231*BS231*AV231)</f>
        <v>0</v>
      </c>
      <c r="CT231">
        <f>(AF231*BA231*AV231)</f>
        <v>1753.96</v>
      </c>
      <c r="CU231">
        <f>AG231</f>
        <v>0</v>
      </c>
      <c r="CV231">
        <f>(AH231*AV231)</f>
        <v>3.12</v>
      </c>
      <c r="CW231">
        <f>AI231</f>
        <v>0</v>
      </c>
      <c r="CX231">
        <f>AJ231</f>
        <v>0</v>
      </c>
      <c r="CY231">
        <f>((S231*BZ231)/100)</f>
        <v>243.09599999999998</v>
      </c>
      <c r="CZ231">
        <f>((S231*CA231)/100)</f>
        <v>34.727999999999994</v>
      </c>
      <c r="DC231" t="s">
        <v>3</v>
      </c>
      <c r="DD231" t="s">
        <v>28</v>
      </c>
      <c r="DE231" t="s">
        <v>28</v>
      </c>
      <c r="DF231" t="s">
        <v>28</v>
      </c>
      <c r="DG231" t="s">
        <v>28</v>
      </c>
      <c r="DH231" t="s">
        <v>3</v>
      </c>
      <c r="DI231" t="s">
        <v>28</v>
      </c>
      <c r="DJ231" t="s">
        <v>28</v>
      </c>
      <c r="DK231" t="s">
        <v>3</v>
      </c>
      <c r="DL231" t="s">
        <v>3</v>
      </c>
      <c r="DM231" t="s">
        <v>3</v>
      </c>
      <c r="DN231">
        <v>0</v>
      </c>
      <c r="DO231">
        <v>0</v>
      </c>
      <c r="DP231">
        <v>1</v>
      </c>
      <c r="DQ231">
        <v>1</v>
      </c>
      <c r="DU231">
        <v>1003</v>
      </c>
      <c r="DV231" t="s">
        <v>26</v>
      </c>
      <c r="DW231" t="s">
        <v>26</v>
      </c>
      <c r="DX231">
        <v>100</v>
      </c>
      <c r="DZ231" t="s">
        <v>3</v>
      </c>
      <c r="EA231" t="s">
        <v>3</v>
      </c>
      <c r="EB231" t="s">
        <v>3</v>
      </c>
      <c r="EC231" t="s">
        <v>3</v>
      </c>
      <c r="EE231">
        <v>1441815344</v>
      </c>
      <c r="EF231">
        <v>1</v>
      </c>
      <c r="EG231" t="s">
        <v>21</v>
      </c>
      <c r="EH231">
        <v>0</v>
      </c>
      <c r="EI231" t="s">
        <v>3</v>
      </c>
      <c r="EJ231">
        <v>4</v>
      </c>
      <c r="EK231">
        <v>0</v>
      </c>
      <c r="EL231" t="s">
        <v>22</v>
      </c>
      <c r="EM231" t="s">
        <v>23</v>
      </c>
      <c r="EO231" t="s">
        <v>3</v>
      </c>
      <c r="EQ231">
        <v>1024</v>
      </c>
      <c r="ER231">
        <v>438.49</v>
      </c>
      <c r="ES231">
        <v>0</v>
      </c>
      <c r="ET231">
        <v>0</v>
      </c>
      <c r="EU231">
        <v>0</v>
      </c>
      <c r="EV231">
        <v>438.49</v>
      </c>
      <c r="EW231">
        <v>0.78</v>
      </c>
      <c r="EX231">
        <v>0</v>
      </c>
      <c r="EY231">
        <v>0</v>
      </c>
      <c r="FQ231">
        <v>0</v>
      </c>
      <c r="FR231">
        <f>ROUND(IF(BI231=3,GM231,0),2)</f>
        <v>0</v>
      </c>
      <c r="FS231">
        <v>0</v>
      </c>
      <c r="FX231">
        <v>70</v>
      </c>
      <c r="FY231">
        <v>10</v>
      </c>
      <c r="GA231" t="s">
        <v>3</v>
      </c>
      <c r="GD231">
        <v>0</v>
      </c>
      <c r="GF231">
        <v>189766521</v>
      </c>
      <c r="GG231">
        <v>2</v>
      </c>
      <c r="GH231">
        <v>1</v>
      </c>
      <c r="GI231">
        <v>-2</v>
      </c>
      <c r="GJ231">
        <v>0</v>
      </c>
      <c r="GK231">
        <f>ROUND(R231*(R12)/100,2)</f>
        <v>0</v>
      </c>
      <c r="GL231">
        <f>ROUND(IF(AND(BH231=3,BI231=3,FS231&lt;&gt;0),P231,0),2)</f>
        <v>0</v>
      </c>
      <c r="GM231">
        <f>ROUND(O231+X231+Y231+GK231,2)+GX231</f>
        <v>625.11</v>
      </c>
      <c r="GN231">
        <f>IF(OR(BI231=0,BI231=1),GM231-GX231,0)</f>
        <v>0</v>
      </c>
      <c r="GO231">
        <f>IF(BI231=2,GM231-GX231,0)</f>
        <v>0</v>
      </c>
      <c r="GP231">
        <f>IF(BI231=4,GM231-GX231,0)</f>
        <v>625.11</v>
      </c>
      <c r="GR231">
        <v>0</v>
      </c>
      <c r="GS231">
        <v>3</v>
      </c>
      <c r="GT231">
        <v>0</v>
      </c>
      <c r="GU231" t="s">
        <v>3</v>
      </c>
      <c r="GV231">
        <f>ROUND((GT231),6)</f>
        <v>0</v>
      </c>
      <c r="GW231">
        <v>1</v>
      </c>
      <c r="GX231">
        <f>ROUND(HC231*I231,2)</f>
        <v>0</v>
      </c>
      <c r="HA231">
        <v>0</v>
      </c>
      <c r="HB231">
        <v>0</v>
      </c>
      <c r="HC231">
        <f>GV231*GW231</f>
        <v>0</v>
      </c>
      <c r="HE231" t="s">
        <v>3</v>
      </c>
      <c r="HF231" t="s">
        <v>3</v>
      </c>
      <c r="HM231" t="s">
        <v>3</v>
      </c>
      <c r="HN231" t="s">
        <v>3</v>
      </c>
      <c r="HO231" t="s">
        <v>3</v>
      </c>
      <c r="HP231" t="s">
        <v>3</v>
      </c>
      <c r="HQ231" t="s">
        <v>3</v>
      </c>
      <c r="IK231">
        <v>0</v>
      </c>
    </row>
    <row r="233" spans="1:245" x14ac:dyDescent="0.2">
      <c r="A233" s="2">
        <v>51</v>
      </c>
      <c r="B233" s="2">
        <f>B227</f>
        <v>1</v>
      </c>
      <c r="C233" s="2">
        <f>A227</f>
        <v>5</v>
      </c>
      <c r="D233" s="2">
        <f>ROW(A227)</f>
        <v>227</v>
      </c>
      <c r="E233" s="2"/>
      <c r="F233" s="2" t="str">
        <f>IF(F227&lt;&gt;"",F227,"")</f>
        <v>Новый подраздел</v>
      </c>
      <c r="G233" s="2" t="str">
        <f>IF(G227&lt;&gt;"",G227,"")</f>
        <v>1.6 Система кольцевого дренажа</v>
      </c>
      <c r="H233" s="2">
        <v>0</v>
      </c>
      <c r="I233" s="2"/>
      <c r="J233" s="2"/>
      <c r="K233" s="2"/>
      <c r="L233" s="2"/>
      <c r="M233" s="2"/>
      <c r="N233" s="2"/>
      <c r="O233" s="2">
        <f t="shared" ref="O233:T233" si="147">ROUND(AB233,2)</f>
        <v>0</v>
      </c>
      <c r="P233" s="2">
        <f t="shared" si="147"/>
        <v>0</v>
      </c>
      <c r="Q233" s="2">
        <f t="shared" si="147"/>
        <v>0</v>
      </c>
      <c r="R233" s="2">
        <f t="shared" si="147"/>
        <v>0</v>
      </c>
      <c r="S233" s="2">
        <f t="shared" si="147"/>
        <v>0</v>
      </c>
      <c r="T233" s="2">
        <f t="shared" si="147"/>
        <v>0</v>
      </c>
      <c r="U233" s="2">
        <f>AH233</f>
        <v>0</v>
      </c>
      <c r="V233" s="2">
        <f>AI233</f>
        <v>0</v>
      </c>
      <c r="W233" s="2">
        <f>ROUND(AJ233,2)</f>
        <v>0</v>
      </c>
      <c r="X233" s="2">
        <f>ROUND(AK233,2)</f>
        <v>0</v>
      </c>
      <c r="Y233" s="2">
        <f>ROUND(AL233,2)</f>
        <v>0</v>
      </c>
      <c r="Z233" s="2"/>
      <c r="AA233" s="2"/>
      <c r="AB233" s="2">
        <f>ROUND(SUMIF(AA231:AA231,"=1473091778",O231:O231),2)</f>
        <v>0</v>
      </c>
      <c r="AC233" s="2">
        <f>ROUND(SUMIF(AA231:AA231,"=1473091778",P231:P231),2)</f>
        <v>0</v>
      </c>
      <c r="AD233" s="2">
        <f>ROUND(SUMIF(AA231:AA231,"=1473091778",Q231:Q231),2)</f>
        <v>0</v>
      </c>
      <c r="AE233" s="2">
        <f>ROUND(SUMIF(AA231:AA231,"=1473091778",R231:R231),2)</f>
        <v>0</v>
      </c>
      <c r="AF233" s="2">
        <f>ROUND(SUMIF(AA231:AA231,"=1473091778",S231:S231),2)</f>
        <v>0</v>
      </c>
      <c r="AG233" s="2">
        <f>ROUND(SUMIF(AA231:AA231,"=1473091778",T231:T231),2)</f>
        <v>0</v>
      </c>
      <c r="AH233" s="2">
        <f>SUMIF(AA231:AA231,"=1473091778",U231:U231)</f>
        <v>0</v>
      </c>
      <c r="AI233" s="2">
        <f>SUMIF(AA231:AA231,"=1473091778",V231:V231)</f>
        <v>0</v>
      </c>
      <c r="AJ233" s="2">
        <f>ROUND(SUMIF(AA231:AA231,"=1473091778",W231:W231),2)</f>
        <v>0</v>
      </c>
      <c r="AK233" s="2">
        <f>ROUND(SUMIF(AA231:AA231,"=1473091778",X231:X231),2)</f>
        <v>0</v>
      </c>
      <c r="AL233" s="2">
        <f>ROUND(SUMIF(AA231:AA231,"=1473091778",Y231:Y231),2)</f>
        <v>0</v>
      </c>
      <c r="AM233" s="2"/>
      <c r="AN233" s="2"/>
      <c r="AO233" s="2">
        <f t="shared" ref="AO233:BD233" si="148">ROUND(BX233,2)</f>
        <v>0</v>
      </c>
      <c r="AP233" s="2">
        <f t="shared" si="148"/>
        <v>0</v>
      </c>
      <c r="AQ233" s="2">
        <f t="shared" si="148"/>
        <v>0</v>
      </c>
      <c r="AR233" s="2">
        <f t="shared" si="148"/>
        <v>0</v>
      </c>
      <c r="AS233" s="2">
        <f t="shared" si="148"/>
        <v>0</v>
      </c>
      <c r="AT233" s="2">
        <f t="shared" si="148"/>
        <v>0</v>
      </c>
      <c r="AU233" s="2">
        <f t="shared" si="148"/>
        <v>0</v>
      </c>
      <c r="AV233" s="2">
        <f t="shared" si="148"/>
        <v>0</v>
      </c>
      <c r="AW233" s="2">
        <f t="shared" si="148"/>
        <v>0</v>
      </c>
      <c r="AX233" s="2">
        <f t="shared" si="148"/>
        <v>0</v>
      </c>
      <c r="AY233" s="2">
        <f t="shared" si="148"/>
        <v>0</v>
      </c>
      <c r="AZ233" s="2">
        <f t="shared" si="148"/>
        <v>0</v>
      </c>
      <c r="BA233" s="2">
        <f t="shared" si="148"/>
        <v>0</v>
      </c>
      <c r="BB233" s="2">
        <f t="shared" si="148"/>
        <v>0</v>
      </c>
      <c r="BC233" s="2">
        <f t="shared" si="148"/>
        <v>0</v>
      </c>
      <c r="BD233" s="2">
        <f t="shared" si="148"/>
        <v>0</v>
      </c>
      <c r="BE233" s="2"/>
      <c r="BF233" s="2"/>
      <c r="BG233" s="2"/>
      <c r="BH233" s="2"/>
      <c r="BI233" s="2"/>
      <c r="BJ233" s="2"/>
      <c r="BK233" s="2"/>
      <c r="BL233" s="2"/>
      <c r="BM233" s="2"/>
      <c r="BN233" s="2"/>
      <c r="BO233" s="2"/>
      <c r="BP233" s="2"/>
      <c r="BQ233" s="2"/>
      <c r="BR233" s="2"/>
      <c r="BS233" s="2"/>
      <c r="BT233" s="2"/>
      <c r="BU233" s="2"/>
      <c r="BV233" s="2"/>
      <c r="BW233" s="2"/>
      <c r="BX233" s="2">
        <f>ROUND(SUMIF(AA231:AA231,"=1473091778",FQ231:FQ231),2)</f>
        <v>0</v>
      </c>
      <c r="BY233" s="2">
        <f>ROUND(SUMIF(AA231:AA231,"=1473091778",FR231:FR231),2)</f>
        <v>0</v>
      </c>
      <c r="BZ233" s="2">
        <f>ROUND(SUMIF(AA231:AA231,"=1473091778",GL231:GL231),2)</f>
        <v>0</v>
      </c>
      <c r="CA233" s="2">
        <f>ROUND(SUMIF(AA231:AA231,"=1473091778",GM231:GM231),2)</f>
        <v>0</v>
      </c>
      <c r="CB233" s="2">
        <f>ROUND(SUMIF(AA231:AA231,"=1473091778",GN231:GN231),2)</f>
        <v>0</v>
      </c>
      <c r="CC233" s="2">
        <f>ROUND(SUMIF(AA231:AA231,"=1473091778",GO231:GO231),2)</f>
        <v>0</v>
      </c>
      <c r="CD233" s="2">
        <f>ROUND(SUMIF(AA231:AA231,"=1473091778",GP231:GP231),2)</f>
        <v>0</v>
      </c>
      <c r="CE233" s="2">
        <f>AC233-BX233</f>
        <v>0</v>
      </c>
      <c r="CF233" s="2">
        <f>AC233-BY233</f>
        <v>0</v>
      </c>
      <c r="CG233" s="2">
        <f>BX233-BZ233</f>
        <v>0</v>
      </c>
      <c r="CH233" s="2">
        <f>AC233-BX233-BY233+BZ233</f>
        <v>0</v>
      </c>
      <c r="CI233" s="2">
        <f>BY233-BZ233</f>
        <v>0</v>
      </c>
      <c r="CJ233" s="2">
        <f>ROUND(SUMIF(AA231:AA231,"=1473091778",GX231:GX231),2)</f>
        <v>0</v>
      </c>
      <c r="CK233" s="2">
        <f>ROUND(SUMIF(AA231:AA231,"=1473091778",GY231:GY231),2)</f>
        <v>0</v>
      </c>
      <c r="CL233" s="2">
        <f>ROUND(SUMIF(AA231:AA231,"=1473091778",GZ231:GZ231),2)</f>
        <v>0</v>
      </c>
      <c r="CM233" s="2">
        <f>ROUND(SUMIF(AA231:AA231,"=1473091778",HD231:HD231),2)</f>
        <v>0</v>
      </c>
      <c r="CN233" s="2"/>
      <c r="CO233" s="2"/>
      <c r="CP233" s="2"/>
      <c r="CQ233" s="2"/>
      <c r="CR233" s="2"/>
      <c r="CS233" s="2"/>
      <c r="CT233" s="2"/>
      <c r="CU233" s="2"/>
      <c r="CV233" s="2"/>
      <c r="CW233" s="2"/>
      <c r="CX233" s="2"/>
      <c r="CY233" s="2"/>
      <c r="CZ233" s="2"/>
      <c r="DA233" s="2"/>
      <c r="DB233" s="2"/>
      <c r="DC233" s="2"/>
      <c r="DD233" s="2"/>
      <c r="DE233" s="2"/>
      <c r="DF233" s="2"/>
      <c r="DG233" s="3"/>
      <c r="DH233" s="3"/>
      <c r="DI233" s="3"/>
      <c r="DJ233" s="3"/>
      <c r="DK233" s="3"/>
      <c r="DL233" s="3"/>
      <c r="DM233" s="3"/>
      <c r="DN233" s="3"/>
      <c r="DO233" s="3"/>
      <c r="DP233" s="3"/>
      <c r="DQ233" s="3"/>
      <c r="DR233" s="3"/>
      <c r="DS233" s="3"/>
      <c r="DT233" s="3"/>
      <c r="DU233" s="3"/>
      <c r="DV233" s="3"/>
      <c r="DW233" s="3"/>
      <c r="DX233" s="3"/>
      <c r="DY233" s="3"/>
      <c r="DZ233" s="3"/>
      <c r="EA233" s="3"/>
      <c r="EB233" s="3"/>
      <c r="EC233" s="3"/>
      <c r="ED233" s="3"/>
      <c r="EE233" s="3"/>
      <c r="EF233" s="3"/>
      <c r="EG233" s="3"/>
      <c r="EH233" s="3"/>
      <c r="EI233" s="3"/>
      <c r="EJ233" s="3"/>
      <c r="EK233" s="3"/>
      <c r="EL233" s="3"/>
      <c r="EM233" s="3"/>
      <c r="EN233" s="3"/>
      <c r="EO233" s="3"/>
      <c r="EP233" s="3"/>
      <c r="EQ233" s="3"/>
      <c r="ER233" s="3"/>
      <c r="ES233" s="3"/>
      <c r="ET233" s="3"/>
      <c r="EU233" s="3"/>
      <c r="EV233" s="3"/>
      <c r="EW233" s="3"/>
      <c r="EX233" s="3"/>
      <c r="EY233" s="3"/>
      <c r="EZ233" s="3"/>
      <c r="FA233" s="3"/>
      <c r="FB233" s="3"/>
      <c r="FC233" s="3"/>
      <c r="FD233" s="3"/>
      <c r="FE233" s="3"/>
      <c r="FF233" s="3"/>
      <c r="FG233" s="3"/>
      <c r="FH233" s="3"/>
      <c r="FI233" s="3"/>
      <c r="FJ233" s="3"/>
      <c r="FK233" s="3"/>
      <c r="FL233" s="3"/>
      <c r="FM233" s="3"/>
      <c r="FN233" s="3"/>
      <c r="FO233" s="3"/>
      <c r="FP233" s="3"/>
      <c r="FQ233" s="3"/>
      <c r="FR233" s="3"/>
      <c r="FS233" s="3"/>
      <c r="FT233" s="3"/>
      <c r="FU233" s="3"/>
      <c r="FV233" s="3"/>
      <c r="FW233" s="3"/>
      <c r="FX233" s="3"/>
      <c r="FY233" s="3"/>
      <c r="FZ233" s="3"/>
      <c r="GA233" s="3"/>
      <c r="GB233" s="3"/>
      <c r="GC233" s="3"/>
      <c r="GD233" s="3"/>
      <c r="GE233" s="3"/>
      <c r="GF233" s="3"/>
      <c r="GG233" s="3"/>
      <c r="GH233" s="3"/>
      <c r="GI233" s="3"/>
      <c r="GJ233" s="3"/>
      <c r="GK233" s="3"/>
      <c r="GL233" s="3"/>
      <c r="GM233" s="3"/>
      <c r="GN233" s="3"/>
      <c r="GO233" s="3"/>
      <c r="GP233" s="3"/>
      <c r="GQ233" s="3"/>
      <c r="GR233" s="3"/>
      <c r="GS233" s="3"/>
      <c r="GT233" s="3"/>
      <c r="GU233" s="3"/>
      <c r="GV233" s="3"/>
      <c r="GW233" s="3"/>
      <c r="GX233" s="3">
        <v>0</v>
      </c>
    </row>
    <row r="235" spans="1:245" x14ac:dyDescent="0.2">
      <c r="A235" s="4">
        <v>50</v>
      </c>
      <c r="B235" s="4">
        <v>0</v>
      </c>
      <c r="C235" s="4">
        <v>0</v>
      </c>
      <c r="D235" s="4">
        <v>1</v>
      </c>
      <c r="E235" s="4">
        <v>201</v>
      </c>
      <c r="F235" s="4">
        <f>ROUND(Source!O233,O235)</f>
        <v>0</v>
      </c>
      <c r="G235" s="4" t="s">
        <v>43</v>
      </c>
      <c r="H235" s="4" t="s">
        <v>44</v>
      </c>
      <c r="I235" s="4"/>
      <c r="J235" s="4"/>
      <c r="K235" s="4">
        <v>201</v>
      </c>
      <c r="L235" s="4">
        <v>1</v>
      </c>
      <c r="M235" s="4">
        <v>3</v>
      </c>
      <c r="N235" s="4" t="s">
        <v>3</v>
      </c>
      <c r="O235" s="4">
        <v>2</v>
      </c>
      <c r="P235" s="4"/>
      <c r="Q235" s="4"/>
      <c r="R235" s="4"/>
      <c r="S235" s="4"/>
      <c r="T235" s="4"/>
      <c r="U235" s="4"/>
      <c r="V235" s="4"/>
      <c r="W235" s="4">
        <v>0</v>
      </c>
      <c r="X235" s="4">
        <v>1</v>
      </c>
      <c r="Y235" s="4">
        <v>0</v>
      </c>
      <c r="Z235" s="4"/>
      <c r="AA235" s="4"/>
      <c r="AB235" s="4"/>
    </row>
    <row r="236" spans="1:245" x14ac:dyDescent="0.2">
      <c r="A236" s="4">
        <v>50</v>
      </c>
      <c r="B236" s="4">
        <v>0</v>
      </c>
      <c r="C236" s="4">
        <v>0</v>
      </c>
      <c r="D236" s="4">
        <v>1</v>
      </c>
      <c r="E236" s="4">
        <v>202</v>
      </c>
      <c r="F236" s="4">
        <f>ROUND(Source!P233,O236)</f>
        <v>0</v>
      </c>
      <c r="G236" s="4" t="s">
        <v>45</v>
      </c>
      <c r="H236" s="4" t="s">
        <v>46</v>
      </c>
      <c r="I236" s="4"/>
      <c r="J236" s="4"/>
      <c r="K236" s="4">
        <v>202</v>
      </c>
      <c r="L236" s="4">
        <v>2</v>
      </c>
      <c r="M236" s="4">
        <v>3</v>
      </c>
      <c r="N236" s="4" t="s">
        <v>3</v>
      </c>
      <c r="O236" s="4">
        <v>2</v>
      </c>
      <c r="P236" s="4"/>
      <c r="Q236" s="4"/>
      <c r="R236" s="4"/>
      <c r="S236" s="4"/>
      <c r="T236" s="4"/>
      <c r="U236" s="4"/>
      <c r="V236" s="4"/>
      <c r="W236" s="4">
        <v>0</v>
      </c>
      <c r="X236" s="4">
        <v>1</v>
      </c>
      <c r="Y236" s="4">
        <v>0</v>
      </c>
      <c r="Z236" s="4"/>
      <c r="AA236" s="4"/>
      <c r="AB236" s="4"/>
    </row>
    <row r="237" spans="1:245" x14ac:dyDescent="0.2">
      <c r="A237" s="4">
        <v>50</v>
      </c>
      <c r="B237" s="4">
        <v>0</v>
      </c>
      <c r="C237" s="4">
        <v>0</v>
      </c>
      <c r="D237" s="4">
        <v>1</v>
      </c>
      <c r="E237" s="4">
        <v>222</v>
      </c>
      <c r="F237" s="4">
        <f>ROUND(Source!AO233,O237)</f>
        <v>0</v>
      </c>
      <c r="G237" s="4" t="s">
        <v>47</v>
      </c>
      <c r="H237" s="4" t="s">
        <v>48</v>
      </c>
      <c r="I237" s="4"/>
      <c r="J237" s="4"/>
      <c r="K237" s="4">
        <v>222</v>
      </c>
      <c r="L237" s="4">
        <v>3</v>
      </c>
      <c r="M237" s="4">
        <v>3</v>
      </c>
      <c r="N237" s="4" t="s">
        <v>3</v>
      </c>
      <c r="O237" s="4">
        <v>2</v>
      </c>
      <c r="P237" s="4"/>
      <c r="Q237" s="4"/>
      <c r="R237" s="4"/>
      <c r="S237" s="4"/>
      <c r="T237" s="4"/>
      <c r="U237" s="4"/>
      <c r="V237" s="4"/>
      <c r="W237" s="4">
        <v>0</v>
      </c>
      <c r="X237" s="4">
        <v>1</v>
      </c>
      <c r="Y237" s="4">
        <v>0</v>
      </c>
      <c r="Z237" s="4"/>
      <c r="AA237" s="4"/>
      <c r="AB237" s="4"/>
    </row>
    <row r="238" spans="1:245" x14ac:dyDescent="0.2">
      <c r="A238" s="4">
        <v>50</v>
      </c>
      <c r="B238" s="4">
        <v>0</v>
      </c>
      <c r="C238" s="4">
        <v>0</v>
      </c>
      <c r="D238" s="4">
        <v>1</v>
      </c>
      <c r="E238" s="4">
        <v>225</v>
      </c>
      <c r="F238" s="4">
        <f>ROUND(Source!AV233,O238)</f>
        <v>0</v>
      </c>
      <c r="G238" s="4" t="s">
        <v>49</v>
      </c>
      <c r="H238" s="4" t="s">
        <v>50</v>
      </c>
      <c r="I238" s="4"/>
      <c r="J238" s="4"/>
      <c r="K238" s="4">
        <v>225</v>
      </c>
      <c r="L238" s="4">
        <v>4</v>
      </c>
      <c r="M238" s="4">
        <v>3</v>
      </c>
      <c r="N238" s="4" t="s">
        <v>3</v>
      </c>
      <c r="O238" s="4">
        <v>2</v>
      </c>
      <c r="P238" s="4"/>
      <c r="Q238" s="4"/>
      <c r="R238" s="4"/>
      <c r="S238" s="4"/>
      <c r="T238" s="4"/>
      <c r="U238" s="4"/>
      <c r="V238" s="4"/>
      <c r="W238" s="4">
        <v>0</v>
      </c>
      <c r="X238" s="4">
        <v>1</v>
      </c>
      <c r="Y238" s="4">
        <v>0</v>
      </c>
      <c r="Z238" s="4"/>
      <c r="AA238" s="4"/>
      <c r="AB238" s="4"/>
    </row>
    <row r="239" spans="1:245" x14ac:dyDescent="0.2">
      <c r="A239" s="4">
        <v>50</v>
      </c>
      <c r="B239" s="4">
        <v>0</v>
      </c>
      <c r="C239" s="4">
        <v>0</v>
      </c>
      <c r="D239" s="4">
        <v>1</v>
      </c>
      <c r="E239" s="4">
        <v>226</v>
      </c>
      <c r="F239" s="4">
        <f>ROUND(Source!AW233,O239)</f>
        <v>0</v>
      </c>
      <c r="G239" s="4" t="s">
        <v>51</v>
      </c>
      <c r="H239" s="4" t="s">
        <v>52</v>
      </c>
      <c r="I239" s="4"/>
      <c r="J239" s="4"/>
      <c r="K239" s="4">
        <v>226</v>
      </c>
      <c r="L239" s="4">
        <v>5</v>
      </c>
      <c r="M239" s="4">
        <v>3</v>
      </c>
      <c r="N239" s="4" t="s">
        <v>3</v>
      </c>
      <c r="O239" s="4">
        <v>2</v>
      </c>
      <c r="P239" s="4"/>
      <c r="Q239" s="4"/>
      <c r="R239" s="4"/>
      <c r="S239" s="4"/>
      <c r="T239" s="4"/>
      <c r="U239" s="4"/>
      <c r="V239" s="4"/>
      <c r="W239" s="4">
        <v>0</v>
      </c>
      <c r="X239" s="4">
        <v>1</v>
      </c>
      <c r="Y239" s="4">
        <v>0</v>
      </c>
      <c r="Z239" s="4"/>
      <c r="AA239" s="4"/>
      <c r="AB239" s="4"/>
    </row>
    <row r="240" spans="1:245" x14ac:dyDescent="0.2">
      <c r="A240" s="4">
        <v>50</v>
      </c>
      <c r="B240" s="4">
        <v>0</v>
      </c>
      <c r="C240" s="4">
        <v>0</v>
      </c>
      <c r="D240" s="4">
        <v>1</v>
      </c>
      <c r="E240" s="4">
        <v>227</v>
      </c>
      <c r="F240" s="4">
        <f>ROUND(Source!AX233,O240)</f>
        <v>0</v>
      </c>
      <c r="G240" s="4" t="s">
        <v>53</v>
      </c>
      <c r="H240" s="4" t="s">
        <v>54</v>
      </c>
      <c r="I240" s="4"/>
      <c r="J240" s="4"/>
      <c r="K240" s="4">
        <v>227</v>
      </c>
      <c r="L240" s="4">
        <v>6</v>
      </c>
      <c r="M240" s="4">
        <v>3</v>
      </c>
      <c r="N240" s="4" t="s">
        <v>3</v>
      </c>
      <c r="O240" s="4">
        <v>2</v>
      </c>
      <c r="P240" s="4"/>
      <c r="Q240" s="4"/>
      <c r="R240" s="4"/>
      <c r="S240" s="4"/>
      <c r="T240" s="4"/>
      <c r="U240" s="4"/>
      <c r="V240" s="4"/>
      <c r="W240" s="4">
        <v>0</v>
      </c>
      <c r="X240" s="4">
        <v>1</v>
      </c>
      <c r="Y240" s="4">
        <v>0</v>
      </c>
      <c r="Z240" s="4"/>
      <c r="AA240" s="4"/>
      <c r="AB240" s="4"/>
    </row>
    <row r="241" spans="1:28" x14ac:dyDescent="0.2">
      <c r="A241" s="4">
        <v>50</v>
      </c>
      <c r="B241" s="4">
        <v>0</v>
      </c>
      <c r="C241" s="4">
        <v>0</v>
      </c>
      <c r="D241" s="4">
        <v>1</v>
      </c>
      <c r="E241" s="4">
        <v>228</v>
      </c>
      <c r="F241" s="4">
        <f>ROUND(Source!AY233,O241)</f>
        <v>0</v>
      </c>
      <c r="G241" s="4" t="s">
        <v>55</v>
      </c>
      <c r="H241" s="4" t="s">
        <v>56</v>
      </c>
      <c r="I241" s="4"/>
      <c r="J241" s="4"/>
      <c r="K241" s="4">
        <v>228</v>
      </c>
      <c r="L241" s="4">
        <v>7</v>
      </c>
      <c r="M241" s="4">
        <v>3</v>
      </c>
      <c r="N241" s="4" t="s">
        <v>3</v>
      </c>
      <c r="O241" s="4">
        <v>2</v>
      </c>
      <c r="P241" s="4"/>
      <c r="Q241" s="4"/>
      <c r="R241" s="4"/>
      <c r="S241" s="4"/>
      <c r="T241" s="4"/>
      <c r="U241" s="4"/>
      <c r="V241" s="4"/>
      <c r="W241" s="4">
        <v>0</v>
      </c>
      <c r="X241" s="4">
        <v>1</v>
      </c>
      <c r="Y241" s="4">
        <v>0</v>
      </c>
      <c r="Z241" s="4"/>
      <c r="AA241" s="4"/>
      <c r="AB241" s="4"/>
    </row>
    <row r="242" spans="1:28" x14ac:dyDescent="0.2">
      <c r="A242" s="4">
        <v>50</v>
      </c>
      <c r="B242" s="4">
        <v>0</v>
      </c>
      <c r="C242" s="4">
        <v>0</v>
      </c>
      <c r="D242" s="4">
        <v>1</v>
      </c>
      <c r="E242" s="4">
        <v>216</v>
      </c>
      <c r="F242" s="4">
        <f>ROUND(Source!AP233,O242)</f>
        <v>0</v>
      </c>
      <c r="G242" s="4" t="s">
        <v>57</v>
      </c>
      <c r="H242" s="4" t="s">
        <v>58</v>
      </c>
      <c r="I242" s="4"/>
      <c r="J242" s="4"/>
      <c r="K242" s="4">
        <v>216</v>
      </c>
      <c r="L242" s="4">
        <v>8</v>
      </c>
      <c r="M242" s="4">
        <v>3</v>
      </c>
      <c r="N242" s="4" t="s">
        <v>3</v>
      </c>
      <c r="O242" s="4">
        <v>2</v>
      </c>
      <c r="P242" s="4"/>
      <c r="Q242" s="4"/>
      <c r="R242" s="4"/>
      <c r="S242" s="4"/>
      <c r="T242" s="4"/>
      <c r="U242" s="4"/>
      <c r="V242" s="4"/>
      <c r="W242" s="4">
        <v>0</v>
      </c>
      <c r="X242" s="4">
        <v>1</v>
      </c>
      <c r="Y242" s="4">
        <v>0</v>
      </c>
      <c r="Z242" s="4"/>
      <c r="AA242" s="4"/>
      <c r="AB242" s="4"/>
    </row>
    <row r="243" spans="1:28" x14ac:dyDescent="0.2">
      <c r="A243" s="4">
        <v>50</v>
      </c>
      <c r="B243" s="4">
        <v>0</v>
      </c>
      <c r="C243" s="4">
        <v>0</v>
      </c>
      <c r="D243" s="4">
        <v>1</v>
      </c>
      <c r="E243" s="4">
        <v>223</v>
      </c>
      <c r="F243" s="4">
        <f>ROUND(Source!AQ233,O243)</f>
        <v>0</v>
      </c>
      <c r="G243" s="4" t="s">
        <v>59</v>
      </c>
      <c r="H243" s="4" t="s">
        <v>60</v>
      </c>
      <c r="I243" s="4"/>
      <c r="J243" s="4"/>
      <c r="K243" s="4">
        <v>223</v>
      </c>
      <c r="L243" s="4">
        <v>9</v>
      </c>
      <c r="M243" s="4">
        <v>3</v>
      </c>
      <c r="N243" s="4" t="s">
        <v>3</v>
      </c>
      <c r="O243" s="4">
        <v>2</v>
      </c>
      <c r="P243" s="4"/>
      <c r="Q243" s="4"/>
      <c r="R243" s="4"/>
      <c r="S243" s="4"/>
      <c r="T243" s="4"/>
      <c r="U243" s="4"/>
      <c r="V243" s="4"/>
      <c r="W243" s="4">
        <v>0</v>
      </c>
      <c r="X243" s="4">
        <v>1</v>
      </c>
      <c r="Y243" s="4">
        <v>0</v>
      </c>
      <c r="Z243" s="4"/>
      <c r="AA243" s="4"/>
      <c r="AB243" s="4"/>
    </row>
    <row r="244" spans="1:28" x14ac:dyDescent="0.2">
      <c r="A244" s="4">
        <v>50</v>
      </c>
      <c r="B244" s="4">
        <v>0</v>
      </c>
      <c r="C244" s="4">
        <v>0</v>
      </c>
      <c r="D244" s="4">
        <v>1</v>
      </c>
      <c r="E244" s="4">
        <v>229</v>
      </c>
      <c r="F244" s="4">
        <f>ROUND(Source!AZ233,O244)</f>
        <v>0</v>
      </c>
      <c r="G244" s="4" t="s">
        <v>61</v>
      </c>
      <c r="H244" s="4" t="s">
        <v>62</v>
      </c>
      <c r="I244" s="4"/>
      <c r="J244" s="4"/>
      <c r="K244" s="4">
        <v>229</v>
      </c>
      <c r="L244" s="4">
        <v>10</v>
      </c>
      <c r="M244" s="4">
        <v>3</v>
      </c>
      <c r="N244" s="4" t="s">
        <v>3</v>
      </c>
      <c r="O244" s="4">
        <v>2</v>
      </c>
      <c r="P244" s="4"/>
      <c r="Q244" s="4"/>
      <c r="R244" s="4"/>
      <c r="S244" s="4"/>
      <c r="T244" s="4"/>
      <c r="U244" s="4"/>
      <c r="V244" s="4"/>
      <c r="W244" s="4">
        <v>0</v>
      </c>
      <c r="X244" s="4">
        <v>1</v>
      </c>
      <c r="Y244" s="4">
        <v>0</v>
      </c>
      <c r="Z244" s="4"/>
      <c r="AA244" s="4"/>
      <c r="AB244" s="4"/>
    </row>
    <row r="245" spans="1:28" x14ac:dyDescent="0.2">
      <c r="A245" s="4">
        <v>50</v>
      </c>
      <c r="B245" s="4">
        <v>0</v>
      </c>
      <c r="C245" s="4">
        <v>0</v>
      </c>
      <c r="D245" s="4">
        <v>1</v>
      </c>
      <c r="E245" s="4">
        <v>203</v>
      </c>
      <c r="F245" s="4">
        <f>ROUND(Source!Q233,O245)</f>
        <v>0</v>
      </c>
      <c r="G245" s="4" t="s">
        <v>63</v>
      </c>
      <c r="H245" s="4" t="s">
        <v>64</v>
      </c>
      <c r="I245" s="4"/>
      <c r="J245" s="4"/>
      <c r="K245" s="4">
        <v>203</v>
      </c>
      <c r="L245" s="4">
        <v>11</v>
      </c>
      <c r="M245" s="4">
        <v>3</v>
      </c>
      <c r="N245" s="4" t="s">
        <v>3</v>
      </c>
      <c r="O245" s="4">
        <v>2</v>
      </c>
      <c r="P245" s="4"/>
      <c r="Q245" s="4"/>
      <c r="R245" s="4"/>
      <c r="S245" s="4"/>
      <c r="T245" s="4"/>
      <c r="U245" s="4"/>
      <c r="V245" s="4"/>
      <c r="W245" s="4">
        <v>0</v>
      </c>
      <c r="X245" s="4">
        <v>1</v>
      </c>
      <c r="Y245" s="4">
        <v>0</v>
      </c>
      <c r="Z245" s="4"/>
      <c r="AA245" s="4"/>
      <c r="AB245" s="4"/>
    </row>
    <row r="246" spans="1:28" x14ac:dyDescent="0.2">
      <c r="A246" s="4">
        <v>50</v>
      </c>
      <c r="B246" s="4">
        <v>0</v>
      </c>
      <c r="C246" s="4">
        <v>0</v>
      </c>
      <c r="D246" s="4">
        <v>1</v>
      </c>
      <c r="E246" s="4">
        <v>231</v>
      </c>
      <c r="F246" s="4">
        <f>ROUND(Source!BB233,O246)</f>
        <v>0</v>
      </c>
      <c r="G246" s="4" t="s">
        <v>65</v>
      </c>
      <c r="H246" s="4" t="s">
        <v>66</v>
      </c>
      <c r="I246" s="4"/>
      <c r="J246" s="4"/>
      <c r="K246" s="4">
        <v>231</v>
      </c>
      <c r="L246" s="4">
        <v>12</v>
      </c>
      <c r="M246" s="4">
        <v>3</v>
      </c>
      <c r="N246" s="4" t="s">
        <v>3</v>
      </c>
      <c r="O246" s="4">
        <v>2</v>
      </c>
      <c r="P246" s="4"/>
      <c r="Q246" s="4"/>
      <c r="R246" s="4"/>
      <c r="S246" s="4"/>
      <c r="T246" s="4"/>
      <c r="U246" s="4"/>
      <c r="V246" s="4"/>
      <c r="W246" s="4">
        <v>0</v>
      </c>
      <c r="X246" s="4">
        <v>1</v>
      </c>
      <c r="Y246" s="4">
        <v>0</v>
      </c>
      <c r="Z246" s="4"/>
      <c r="AA246" s="4"/>
      <c r="AB246" s="4"/>
    </row>
    <row r="247" spans="1:28" x14ac:dyDescent="0.2">
      <c r="A247" s="4">
        <v>50</v>
      </c>
      <c r="B247" s="4">
        <v>0</v>
      </c>
      <c r="C247" s="4">
        <v>0</v>
      </c>
      <c r="D247" s="4">
        <v>1</v>
      </c>
      <c r="E247" s="4">
        <v>204</v>
      </c>
      <c r="F247" s="4">
        <f>ROUND(Source!R233,O247)</f>
        <v>0</v>
      </c>
      <c r="G247" s="4" t="s">
        <v>67</v>
      </c>
      <c r="H247" s="4" t="s">
        <v>68</v>
      </c>
      <c r="I247" s="4"/>
      <c r="J247" s="4"/>
      <c r="K247" s="4">
        <v>204</v>
      </c>
      <c r="L247" s="4">
        <v>13</v>
      </c>
      <c r="M247" s="4">
        <v>3</v>
      </c>
      <c r="N247" s="4" t="s">
        <v>3</v>
      </c>
      <c r="O247" s="4">
        <v>2</v>
      </c>
      <c r="P247" s="4"/>
      <c r="Q247" s="4"/>
      <c r="R247" s="4"/>
      <c r="S247" s="4"/>
      <c r="T247" s="4"/>
      <c r="U247" s="4"/>
      <c r="V247" s="4"/>
      <c r="W247" s="4">
        <v>0</v>
      </c>
      <c r="X247" s="4">
        <v>1</v>
      </c>
      <c r="Y247" s="4">
        <v>0</v>
      </c>
      <c r="Z247" s="4"/>
      <c r="AA247" s="4"/>
      <c r="AB247" s="4"/>
    </row>
    <row r="248" spans="1:28" x14ac:dyDescent="0.2">
      <c r="A248" s="4">
        <v>50</v>
      </c>
      <c r="B248" s="4">
        <v>0</v>
      </c>
      <c r="C248" s="4">
        <v>0</v>
      </c>
      <c r="D248" s="4">
        <v>1</v>
      </c>
      <c r="E248" s="4">
        <v>205</v>
      </c>
      <c r="F248" s="4">
        <f>ROUND(Source!S233,O248)</f>
        <v>0</v>
      </c>
      <c r="G248" s="4" t="s">
        <v>69</v>
      </c>
      <c r="H248" s="4" t="s">
        <v>70</v>
      </c>
      <c r="I248" s="4"/>
      <c r="J248" s="4"/>
      <c r="K248" s="4">
        <v>205</v>
      </c>
      <c r="L248" s="4">
        <v>14</v>
      </c>
      <c r="M248" s="4">
        <v>3</v>
      </c>
      <c r="N248" s="4" t="s">
        <v>3</v>
      </c>
      <c r="O248" s="4">
        <v>2</v>
      </c>
      <c r="P248" s="4"/>
      <c r="Q248" s="4"/>
      <c r="R248" s="4"/>
      <c r="S248" s="4"/>
      <c r="T248" s="4"/>
      <c r="U248" s="4"/>
      <c r="V248" s="4"/>
      <c r="W248" s="4">
        <v>0</v>
      </c>
      <c r="X248" s="4">
        <v>1</v>
      </c>
      <c r="Y248" s="4">
        <v>0</v>
      </c>
      <c r="Z248" s="4"/>
      <c r="AA248" s="4"/>
      <c r="AB248" s="4"/>
    </row>
    <row r="249" spans="1:28" x14ac:dyDescent="0.2">
      <c r="A249" s="4">
        <v>50</v>
      </c>
      <c r="B249" s="4">
        <v>0</v>
      </c>
      <c r="C249" s="4">
        <v>0</v>
      </c>
      <c r="D249" s="4">
        <v>1</v>
      </c>
      <c r="E249" s="4">
        <v>232</v>
      </c>
      <c r="F249" s="4">
        <f>ROUND(Source!BC233,O249)</f>
        <v>0</v>
      </c>
      <c r="G249" s="4" t="s">
        <v>71</v>
      </c>
      <c r="H249" s="4" t="s">
        <v>72</v>
      </c>
      <c r="I249" s="4"/>
      <c r="J249" s="4"/>
      <c r="K249" s="4">
        <v>232</v>
      </c>
      <c r="L249" s="4">
        <v>15</v>
      </c>
      <c r="M249" s="4">
        <v>3</v>
      </c>
      <c r="N249" s="4" t="s">
        <v>3</v>
      </c>
      <c r="O249" s="4">
        <v>2</v>
      </c>
      <c r="P249" s="4"/>
      <c r="Q249" s="4"/>
      <c r="R249" s="4"/>
      <c r="S249" s="4"/>
      <c r="T249" s="4"/>
      <c r="U249" s="4"/>
      <c r="V249" s="4"/>
      <c r="W249" s="4">
        <v>0</v>
      </c>
      <c r="X249" s="4">
        <v>1</v>
      </c>
      <c r="Y249" s="4">
        <v>0</v>
      </c>
      <c r="Z249" s="4"/>
      <c r="AA249" s="4"/>
      <c r="AB249" s="4"/>
    </row>
    <row r="250" spans="1:28" x14ac:dyDescent="0.2">
      <c r="A250" s="4">
        <v>50</v>
      </c>
      <c r="B250" s="4">
        <v>0</v>
      </c>
      <c r="C250" s="4">
        <v>0</v>
      </c>
      <c r="D250" s="4">
        <v>1</v>
      </c>
      <c r="E250" s="4">
        <v>214</v>
      </c>
      <c r="F250" s="4">
        <f>ROUND(Source!AS233,O250)</f>
        <v>0</v>
      </c>
      <c r="G250" s="4" t="s">
        <v>73</v>
      </c>
      <c r="H250" s="4" t="s">
        <v>74</v>
      </c>
      <c r="I250" s="4"/>
      <c r="J250" s="4"/>
      <c r="K250" s="4">
        <v>214</v>
      </c>
      <c r="L250" s="4">
        <v>16</v>
      </c>
      <c r="M250" s="4">
        <v>3</v>
      </c>
      <c r="N250" s="4" t="s">
        <v>3</v>
      </c>
      <c r="O250" s="4">
        <v>2</v>
      </c>
      <c r="P250" s="4"/>
      <c r="Q250" s="4"/>
      <c r="R250" s="4"/>
      <c r="S250" s="4"/>
      <c r="T250" s="4"/>
      <c r="U250" s="4"/>
      <c r="V250" s="4"/>
      <c r="W250" s="4">
        <v>0</v>
      </c>
      <c r="X250" s="4">
        <v>1</v>
      </c>
      <c r="Y250" s="4">
        <v>0</v>
      </c>
      <c r="Z250" s="4"/>
      <c r="AA250" s="4"/>
      <c r="AB250" s="4"/>
    </row>
    <row r="251" spans="1:28" x14ac:dyDescent="0.2">
      <c r="A251" s="4">
        <v>50</v>
      </c>
      <c r="B251" s="4">
        <v>0</v>
      </c>
      <c r="C251" s="4">
        <v>0</v>
      </c>
      <c r="D251" s="4">
        <v>1</v>
      </c>
      <c r="E251" s="4">
        <v>215</v>
      </c>
      <c r="F251" s="4">
        <f>ROUND(Source!AT233,O251)</f>
        <v>0</v>
      </c>
      <c r="G251" s="4" t="s">
        <v>75</v>
      </c>
      <c r="H251" s="4" t="s">
        <v>76</v>
      </c>
      <c r="I251" s="4"/>
      <c r="J251" s="4"/>
      <c r="K251" s="4">
        <v>215</v>
      </c>
      <c r="L251" s="4">
        <v>17</v>
      </c>
      <c r="M251" s="4">
        <v>3</v>
      </c>
      <c r="N251" s="4" t="s">
        <v>3</v>
      </c>
      <c r="O251" s="4">
        <v>2</v>
      </c>
      <c r="P251" s="4"/>
      <c r="Q251" s="4"/>
      <c r="R251" s="4"/>
      <c r="S251" s="4"/>
      <c r="T251" s="4"/>
      <c r="U251" s="4"/>
      <c r="V251" s="4"/>
      <c r="W251" s="4">
        <v>0</v>
      </c>
      <c r="X251" s="4">
        <v>1</v>
      </c>
      <c r="Y251" s="4">
        <v>0</v>
      </c>
      <c r="Z251" s="4"/>
      <c r="AA251" s="4"/>
      <c r="AB251" s="4"/>
    </row>
    <row r="252" spans="1:28" x14ac:dyDescent="0.2">
      <c r="A252" s="4">
        <v>50</v>
      </c>
      <c r="B252" s="4">
        <v>0</v>
      </c>
      <c r="C252" s="4">
        <v>0</v>
      </c>
      <c r="D252" s="4">
        <v>1</v>
      </c>
      <c r="E252" s="4">
        <v>217</v>
      </c>
      <c r="F252" s="4">
        <f>ROUND(Source!AU233,O252)</f>
        <v>0</v>
      </c>
      <c r="G252" s="4" t="s">
        <v>77</v>
      </c>
      <c r="H252" s="4" t="s">
        <v>78</v>
      </c>
      <c r="I252" s="4"/>
      <c r="J252" s="4"/>
      <c r="K252" s="4">
        <v>217</v>
      </c>
      <c r="L252" s="4">
        <v>18</v>
      </c>
      <c r="M252" s="4">
        <v>3</v>
      </c>
      <c r="N252" s="4" t="s">
        <v>3</v>
      </c>
      <c r="O252" s="4">
        <v>2</v>
      </c>
      <c r="P252" s="4"/>
      <c r="Q252" s="4"/>
      <c r="R252" s="4"/>
      <c r="S252" s="4"/>
      <c r="T252" s="4"/>
      <c r="U252" s="4"/>
      <c r="V252" s="4"/>
      <c r="W252" s="4">
        <v>0</v>
      </c>
      <c r="X252" s="4">
        <v>1</v>
      </c>
      <c r="Y252" s="4">
        <v>0</v>
      </c>
      <c r="Z252" s="4"/>
      <c r="AA252" s="4"/>
      <c r="AB252" s="4"/>
    </row>
    <row r="253" spans="1:28" x14ac:dyDescent="0.2">
      <c r="A253" s="4">
        <v>50</v>
      </c>
      <c r="B253" s="4">
        <v>0</v>
      </c>
      <c r="C253" s="4">
        <v>0</v>
      </c>
      <c r="D253" s="4">
        <v>1</v>
      </c>
      <c r="E253" s="4">
        <v>230</v>
      </c>
      <c r="F253" s="4">
        <f>ROUND(Source!BA233,O253)</f>
        <v>0</v>
      </c>
      <c r="G253" s="4" t="s">
        <v>79</v>
      </c>
      <c r="H253" s="4" t="s">
        <v>80</v>
      </c>
      <c r="I253" s="4"/>
      <c r="J253" s="4"/>
      <c r="K253" s="4">
        <v>230</v>
      </c>
      <c r="L253" s="4">
        <v>19</v>
      </c>
      <c r="M253" s="4">
        <v>3</v>
      </c>
      <c r="N253" s="4" t="s">
        <v>3</v>
      </c>
      <c r="O253" s="4">
        <v>2</v>
      </c>
      <c r="P253" s="4"/>
      <c r="Q253" s="4"/>
      <c r="R253" s="4"/>
      <c r="S253" s="4"/>
      <c r="T253" s="4"/>
      <c r="U253" s="4"/>
      <c r="V253" s="4"/>
      <c r="W253" s="4">
        <v>0</v>
      </c>
      <c r="X253" s="4">
        <v>1</v>
      </c>
      <c r="Y253" s="4">
        <v>0</v>
      </c>
      <c r="Z253" s="4"/>
      <c r="AA253" s="4"/>
      <c r="AB253" s="4"/>
    </row>
    <row r="254" spans="1:28" x14ac:dyDescent="0.2">
      <c r="A254" s="4">
        <v>50</v>
      </c>
      <c r="B254" s="4">
        <v>0</v>
      </c>
      <c r="C254" s="4">
        <v>0</v>
      </c>
      <c r="D254" s="4">
        <v>1</v>
      </c>
      <c r="E254" s="4">
        <v>206</v>
      </c>
      <c r="F254" s="4">
        <f>ROUND(Source!T233,O254)</f>
        <v>0</v>
      </c>
      <c r="G254" s="4" t="s">
        <v>81</v>
      </c>
      <c r="H254" s="4" t="s">
        <v>82</v>
      </c>
      <c r="I254" s="4"/>
      <c r="J254" s="4"/>
      <c r="K254" s="4">
        <v>206</v>
      </c>
      <c r="L254" s="4">
        <v>20</v>
      </c>
      <c r="M254" s="4">
        <v>3</v>
      </c>
      <c r="N254" s="4" t="s">
        <v>3</v>
      </c>
      <c r="O254" s="4">
        <v>2</v>
      </c>
      <c r="P254" s="4"/>
      <c r="Q254" s="4"/>
      <c r="R254" s="4"/>
      <c r="S254" s="4"/>
      <c r="T254" s="4"/>
      <c r="U254" s="4"/>
      <c r="V254" s="4"/>
      <c r="W254" s="4">
        <v>0</v>
      </c>
      <c r="X254" s="4">
        <v>1</v>
      </c>
      <c r="Y254" s="4">
        <v>0</v>
      </c>
      <c r="Z254" s="4"/>
      <c r="AA254" s="4"/>
      <c r="AB254" s="4"/>
    </row>
    <row r="255" spans="1:28" x14ac:dyDescent="0.2">
      <c r="A255" s="4">
        <v>50</v>
      </c>
      <c r="B255" s="4">
        <v>0</v>
      </c>
      <c r="C255" s="4">
        <v>0</v>
      </c>
      <c r="D255" s="4">
        <v>1</v>
      </c>
      <c r="E255" s="4">
        <v>207</v>
      </c>
      <c r="F255" s="4">
        <f>Source!U233</f>
        <v>0</v>
      </c>
      <c r="G255" s="4" t="s">
        <v>83</v>
      </c>
      <c r="H255" s="4" t="s">
        <v>84</v>
      </c>
      <c r="I255" s="4"/>
      <c r="J255" s="4"/>
      <c r="K255" s="4">
        <v>207</v>
      </c>
      <c r="L255" s="4">
        <v>21</v>
      </c>
      <c r="M255" s="4">
        <v>3</v>
      </c>
      <c r="N255" s="4" t="s">
        <v>3</v>
      </c>
      <c r="O255" s="4">
        <v>-1</v>
      </c>
      <c r="P255" s="4"/>
      <c r="Q255" s="4"/>
      <c r="R255" s="4"/>
      <c r="S255" s="4"/>
      <c r="T255" s="4"/>
      <c r="U255" s="4"/>
      <c r="V255" s="4"/>
      <c r="W255" s="4">
        <v>0</v>
      </c>
      <c r="X255" s="4">
        <v>1</v>
      </c>
      <c r="Y255" s="4">
        <v>0</v>
      </c>
      <c r="Z255" s="4"/>
      <c r="AA255" s="4"/>
      <c r="AB255" s="4"/>
    </row>
    <row r="256" spans="1:28" x14ac:dyDescent="0.2">
      <c r="A256" s="4">
        <v>50</v>
      </c>
      <c r="B256" s="4">
        <v>0</v>
      </c>
      <c r="C256" s="4">
        <v>0</v>
      </c>
      <c r="D256" s="4">
        <v>1</v>
      </c>
      <c r="E256" s="4">
        <v>208</v>
      </c>
      <c r="F256" s="4">
        <f>Source!V233</f>
        <v>0</v>
      </c>
      <c r="G256" s="4" t="s">
        <v>85</v>
      </c>
      <c r="H256" s="4" t="s">
        <v>86</v>
      </c>
      <c r="I256" s="4"/>
      <c r="J256" s="4"/>
      <c r="K256" s="4">
        <v>208</v>
      </c>
      <c r="L256" s="4">
        <v>22</v>
      </c>
      <c r="M256" s="4">
        <v>3</v>
      </c>
      <c r="N256" s="4" t="s">
        <v>3</v>
      </c>
      <c r="O256" s="4">
        <v>-1</v>
      </c>
      <c r="P256" s="4"/>
      <c r="Q256" s="4"/>
      <c r="R256" s="4"/>
      <c r="S256" s="4"/>
      <c r="T256" s="4"/>
      <c r="U256" s="4"/>
      <c r="V256" s="4"/>
      <c r="W256" s="4">
        <v>0</v>
      </c>
      <c r="X256" s="4">
        <v>1</v>
      </c>
      <c r="Y256" s="4">
        <v>0</v>
      </c>
      <c r="Z256" s="4"/>
      <c r="AA256" s="4"/>
      <c r="AB256" s="4"/>
    </row>
    <row r="257" spans="1:245" x14ac:dyDescent="0.2">
      <c r="A257" s="4">
        <v>50</v>
      </c>
      <c r="B257" s="4">
        <v>0</v>
      </c>
      <c r="C257" s="4">
        <v>0</v>
      </c>
      <c r="D257" s="4">
        <v>1</v>
      </c>
      <c r="E257" s="4">
        <v>209</v>
      </c>
      <c r="F257" s="4">
        <f>ROUND(Source!W233,O257)</f>
        <v>0</v>
      </c>
      <c r="G257" s="4" t="s">
        <v>87</v>
      </c>
      <c r="H257" s="4" t="s">
        <v>88</v>
      </c>
      <c r="I257" s="4"/>
      <c r="J257" s="4"/>
      <c r="K257" s="4">
        <v>209</v>
      </c>
      <c r="L257" s="4">
        <v>23</v>
      </c>
      <c r="M257" s="4">
        <v>3</v>
      </c>
      <c r="N257" s="4" t="s">
        <v>3</v>
      </c>
      <c r="O257" s="4">
        <v>2</v>
      </c>
      <c r="P257" s="4"/>
      <c r="Q257" s="4"/>
      <c r="R257" s="4"/>
      <c r="S257" s="4"/>
      <c r="T257" s="4"/>
      <c r="U257" s="4"/>
      <c r="V257" s="4"/>
      <c r="W257" s="4">
        <v>0</v>
      </c>
      <c r="X257" s="4">
        <v>1</v>
      </c>
      <c r="Y257" s="4">
        <v>0</v>
      </c>
      <c r="Z257" s="4"/>
      <c r="AA257" s="4"/>
      <c r="AB257" s="4"/>
    </row>
    <row r="258" spans="1:245" x14ac:dyDescent="0.2">
      <c r="A258" s="4">
        <v>50</v>
      </c>
      <c r="B258" s="4">
        <v>0</v>
      </c>
      <c r="C258" s="4">
        <v>0</v>
      </c>
      <c r="D258" s="4">
        <v>1</v>
      </c>
      <c r="E258" s="4">
        <v>233</v>
      </c>
      <c r="F258" s="4">
        <f>ROUND(Source!BD233,O258)</f>
        <v>0</v>
      </c>
      <c r="G258" s="4" t="s">
        <v>89</v>
      </c>
      <c r="H258" s="4" t="s">
        <v>90</v>
      </c>
      <c r="I258" s="4"/>
      <c r="J258" s="4"/>
      <c r="K258" s="4">
        <v>233</v>
      </c>
      <c r="L258" s="4">
        <v>24</v>
      </c>
      <c r="M258" s="4">
        <v>3</v>
      </c>
      <c r="N258" s="4" t="s">
        <v>3</v>
      </c>
      <c r="O258" s="4">
        <v>2</v>
      </c>
      <c r="P258" s="4"/>
      <c r="Q258" s="4"/>
      <c r="R258" s="4"/>
      <c r="S258" s="4"/>
      <c r="T258" s="4"/>
      <c r="U258" s="4"/>
      <c r="V258" s="4"/>
      <c r="W258" s="4">
        <v>0</v>
      </c>
      <c r="X258" s="4">
        <v>1</v>
      </c>
      <c r="Y258" s="4">
        <v>0</v>
      </c>
      <c r="Z258" s="4"/>
      <c r="AA258" s="4"/>
      <c r="AB258" s="4"/>
    </row>
    <row r="259" spans="1:245" x14ac:dyDescent="0.2">
      <c r="A259" s="4">
        <v>50</v>
      </c>
      <c r="B259" s="4">
        <v>0</v>
      </c>
      <c r="C259" s="4">
        <v>0</v>
      </c>
      <c r="D259" s="4">
        <v>1</v>
      </c>
      <c r="E259" s="4">
        <v>210</v>
      </c>
      <c r="F259" s="4">
        <f>ROUND(Source!X233,O259)</f>
        <v>0</v>
      </c>
      <c r="G259" s="4" t="s">
        <v>91</v>
      </c>
      <c r="H259" s="4" t="s">
        <v>92</v>
      </c>
      <c r="I259" s="4"/>
      <c r="J259" s="4"/>
      <c r="K259" s="4">
        <v>210</v>
      </c>
      <c r="L259" s="4">
        <v>25</v>
      </c>
      <c r="M259" s="4">
        <v>3</v>
      </c>
      <c r="N259" s="4" t="s">
        <v>3</v>
      </c>
      <c r="O259" s="4">
        <v>2</v>
      </c>
      <c r="P259" s="4"/>
      <c r="Q259" s="4"/>
      <c r="R259" s="4"/>
      <c r="S259" s="4"/>
      <c r="T259" s="4"/>
      <c r="U259" s="4"/>
      <c r="V259" s="4"/>
      <c r="W259" s="4">
        <v>0</v>
      </c>
      <c r="X259" s="4">
        <v>1</v>
      </c>
      <c r="Y259" s="4">
        <v>0</v>
      </c>
      <c r="Z259" s="4"/>
      <c r="AA259" s="4"/>
      <c r="AB259" s="4"/>
    </row>
    <row r="260" spans="1:245" x14ac:dyDescent="0.2">
      <c r="A260" s="4">
        <v>50</v>
      </c>
      <c r="B260" s="4">
        <v>0</v>
      </c>
      <c r="C260" s="4">
        <v>0</v>
      </c>
      <c r="D260" s="4">
        <v>1</v>
      </c>
      <c r="E260" s="4">
        <v>211</v>
      </c>
      <c r="F260" s="4">
        <f>ROUND(Source!Y233,O260)</f>
        <v>0</v>
      </c>
      <c r="G260" s="4" t="s">
        <v>93</v>
      </c>
      <c r="H260" s="4" t="s">
        <v>94</v>
      </c>
      <c r="I260" s="4"/>
      <c r="J260" s="4"/>
      <c r="K260" s="4">
        <v>211</v>
      </c>
      <c r="L260" s="4">
        <v>26</v>
      </c>
      <c r="M260" s="4">
        <v>3</v>
      </c>
      <c r="N260" s="4" t="s">
        <v>3</v>
      </c>
      <c r="O260" s="4">
        <v>2</v>
      </c>
      <c r="P260" s="4"/>
      <c r="Q260" s="4"/>
      <c r="R260" s="4"/>
      <c r="S260" s="4"/>
      <c r="T260" s="4"/>
      <c r="U260" s="4"/>
      <c r="V260" s="4"/>
      <c r="W260" s="4">
        <v>0</v>
      </c>
      <c r="X260" s="4">
        <v>1</v>
      </c>
      <c r="Y260" s="4">
        <v>0</v>
      </c>
      <c r="Z260" s="4"/>
      <c r="AA260" s="4"/>
      <c r="AB260" s="4"/>
    </row>
    <row r="261" spans="1:245" x14ac:dyDescent="0.2">
      <c r="A261" s="4">
        <v>50</v>
      </c>
      <c r="B261" s="4">
        <v>0</v>
      </c>
      <c r="C261" s="4">
        <v>0</v>
      </c>
      <c r="D261" s="4">
        <v>1</v>
      </c>
      <c r="E261" s="4">
        <v>224</v>
      </c>
      <c r="F261" s="4">
        <f>ROUND(Source!AR233,O261)</f>
        <v>0</v>
      </c>
      <c r="G261" s="4" t="s">
        <v>95</v>
      </c>
      <c r="H261" s="4" t="s">
        <v>96</v>
      </c>
      <c r="I261" s="4"/>
      <c r="J261" s="4"/>
      <c r="K261" s="4">
        <v>224</v>
      </c>
      <c r="L261" s="4">
        <v>27</v>
      </c>
      <c r="M261" s="4">
        <v>3</v>
      </c>
      <c r="N261" s="4" t="s">
        <v>3</v>
      </c>
      <c r="O261" s="4">
        <v>2</v>
      </c>
      <c r="P261" s="4"/>
      <c r="Q261" s="4"/>
      <c r="R261" s="4"/>
      <c r="S261" s="4"/>
      <c r="T261" s="4"/>
      <c r="U261" s="4"/>
      <c r="V261" s="4"/>
      <c r="W261" s="4">
        <v>0</v>
      </c>
      <c r="X261" s="4">
        <v>1</v>
      </c>
      <c r="Y261" s="4">
        <v>0</v>
      </c>
      <c r="Z261" s="4"/>
      <c r="AA261" s="4"/>
      <c r="AB261" s="4"/>
    </row>
    <row r="263" spans="1:245" x14ac:dyDescent="0.2">
      <c r="A263" s="1">
        <v>5</v>
      </c>
      <c r="B263" s="1">
        <v>1</v>
      </c>
      <c r="C263" s="1"/>
      <c r="D263" s="1">
        <f>ROW(A271)</f>
        <v>271</v>
      </c>
      <c r="E263" s="1"/>
      <c r="F263" s="1" t="s">
        <v>14</v>
      </c>
      <c r="G263" s="1" t="s">
        <v>145</v>
      </c>
      <c r="H263" s="1" t="s">
        <v>3</v>
      </c>
      <c r="I263" s="1">
        <v>0</v>
      </c>
      <c r="J263" s="1"/>
      <c r="K263" s="1">
        <v>0</v>
      </c>
      <c r="L263" s="1"/>
      <c r="M263" s="1" t="s">
        <v>3</v>
      </c>
      <c r="N263" s="1"/>
      <c r="O263" s="1"/>
      <c r="P263" s="1"/>
      <c r="Q263" s="1"/>
      <c r="R263" s="1"/>
      <c r="S263" s="1">
        <v>0</v>
      </c>
      <c r="T263" s="1"/>
      <c r="U263" s="1" t="s">
        <v>3</v>
      </c>
      <c r="V263" s="1">
        <v>0</v>
      </c>
      <c r="W263" s="1"/>
      <c r="X263" s="1"/>
      <c r="Y263" s="1"/>
      <c r="Z263" s="1"/>
      <c r="AA263" s="1"/>
      <c r="AB263" s="1" t="s">
        <v>3</v>
      </c>
      <c r="AC263" s="1" t="s">
        <v>3</v>
      </c>
      <c r="AD263" s="1" t="s">
        <v>3</v>
      </c>
      <c r="AE263" s="1" t="s">
        <v>3</v>
      </c>
      <c r="AF263" s="1" t="s">
        <v>3</v>
      </c>
      <c r="AG263" s="1" t="s">
        <v>3</v>
      </c>
      <c r="AH263" s="1"/>
      <c r="AI263" s="1"/>
      <c r="AJ263" s="1"/>
      <c r="AK263" s="1"/>
      <c r="AL263" s="1"/>
      <c r="AM263" s="1"/>
      <c r="AN263" s="1"/>
      <c r="AO263" s="1"/>
      <c r="AP263" s="1" t="s">
        <v>3</v>
      </c>
      <c r="AQ263" s="1" t="s">
        <v>3</v>
      </c>
      <c r="AR263" s="1" t="s">
        <v>3</v>
      </c>
      <c r="AS263" s="1"/>
      <c r="AT263" s="1"/>
      <c r="AU263" s="1"/>
      <c r="AV263" s="1"/>
      <c r="AW263" s="1"/>
      <c r="AX263" s="1"/>
      <c r="AY263" s="1"/>
      <c r="AZ263" s="1" t="s">
        <v>3</v>
      </c>
      <c r="BA263" s="1"/>
      <c r="BB263" s="1" t="s">
        <v>3</v>
      </c>
      <c r="BC263" s="1" t="s">
        <v>3</v>
      </c>
      <c r="BD263" s="1" t="s">
        <v>3</v>
      </c>
      <c r="BE263" s="1" t="s">
        <v>3</v>
      </c>
      <c r="BF263" s="1" t="s">
        <v>3</v>
      </c>
      <c r="BG263" s="1" t="s">
        <v>3</v>
      </c>
      <c r="BH263" s="1" t="s">
        <v>3</v>
      </c>
      <c r="BI263" s="1" t="s">
        <v>3</v>
      </c>
      <c r="BJ263" s="1" t="s">
        <v>3</v>
      </c>
      <c r="BK263" s="1" t="s">
        <v>3</v>
      </c>
      <c r="BL263" s="1" t="s">
        <v>3</v>
      </c>
      <c r="BM263" s="1" t="s">
        <v>3</v>
      </c>
      <c r="BN263" s="1" t="s">
        <v>3</v>
      </c>
      <c r="BO263" s="1" t="s">
        <v>3</v>
      </c>
      <c r="BP263" s="1" t="s">
        <v>3</v>
      </c>
      <c r="BQ263" s="1"/>
      <c r="BR263" s="1"/>
      <c r="BS263" s="1"/>
      <c r="BT263" s="1"/>
      <c r="BU263" s="1"/>
      <c r="BV263" s="1"/>
      <c r="BW263" s="1"/>
      <c r="BX263" s="1">
        <v>0</v>
      </c>
      <c r="BY263" s="1"/>
      <c r="BZ263" s="1"/>
      <c r="CA263" s="1"/>
      <c r="CB263" s="1"/>
      <c r="CC263" s="1"/>
      <c r="CD263" s="1"/>
      <c r="CE263" s="1"/>
      <c r="CF263" s="1"/>
      <c r="CG263" s="1"/>
      <c r="CH263" s="1"/>
      <c r="CI263" s="1"/>
      <c r="CJ263" s="1">
        <v>0</v>
      </c>
    </row>
    <row r="265" spans="1:245" x14ac:dyDescent="0.2">
      <c r="A265" s="2">
        <v>52</v>
      </c>
      <c r="B265" s="2">
        <f t="shared" ref="B265:G265" si="149">B271</f>
        <v>1</v>
      </c>
      <c r="C265" s="2">
        <f t="shared" si="149"/>
        <v>5</v>
      </c>
      <c r="D265" s="2">
        <f t="shared" si="149"/>
        <v>263</v>
      </c>
      <c r="E265" s="2">
        <f t="shared" si="149"/>
        <v>0</v>
      </c>
      <c r="F265" s="2" t="str">
        <f t="shared" si="149"/>
        <v>Новый подраздел</v>
      </c>
      <c r="G265" s="2" t="str">
        <f t="shared" si="149"/>
        <v>1.7 К2</v>
      </c>
      <c r="H265" s="2"/>
      <c r="I265" s="2"/>
      <c r="J265" s="2"/>
      <c r="K265" s="2"/>
      <c r="L265" s="2"/>
      <c r="M265" s="2"/>
      <c r="N265" s="2"/>
      <c r="O265" s="2">
        <f t="shared" ref="O265:AT265" si="150">O271</f>
        <v>0</v>
      </c>
      <c r="P265" s="2">
        <f t="shared" si="150"/>
        <v>0</v>
      </c>
      <c r="Q265" s="2">
        <f t="shared" si="150"/>
        <v>0</v>
      </c>
      <c r="R265" s="2">
        <f t="shared" si="150"/>
        <v>0</v>
      </c>
      <c r="S265" s="2">
        <f t="shared" si="150"/>
        <v>0</v>
      </c>
      <c r="T265" s="2">
        <f t="shared" si="150"/>
        <v>0</v>
      </c>
      <c r="U265" s="2">
        <f t="shared" si="150"/>
        <v>0</v>
      </c>
      <c r="V265" s="2">
        <f t="shared" si="150"/>
        <v>0</v>
      </c>
      <c r="W265" s="2">
        <f t="shared" si="150"/>
        <v>0</v>
      </c>
      <c r="X265" s="2">
        <f t="shared" si="150"/>
        <v>0</v>
      </c>
      <c r="Y265" s="2">
        <f t="shared" si="150"/>
        <v>0</v>
      </c>
      <c r="Z265" s="2">
        <f t="shared" si="150"/>
        <v>0</v>
      </c>
      <c r="AA265" s="2">
        <f t="shared" si="150"/>
        <v>0</v>
      </c>
      <c r="AB265" s="2">
        <f t="shared" si="150"/>
        <v>0</v>
      </c>
      <c r="AC265" s="2">
        <f t="shared" si="150"/>
        <v>0</v>
      </c>
      <c r="AD265" s="2">
        <f t="shared" si="150"/>
        <v>0</v>
      </c>
      <c r="AE265" s="2">
        <f t="shared" si="150"/>
        <v>0</v>
      </c>
      <c r="AF265" s="2">
        <f t="shared" si="150"/>
        <v>0</v>
      </c>
      <c r="AG265" s="2">
        <f t="shared" si="150"/>
        <v>0</v>
      </c>
      <c r="AH265" s="2">
        <f t="shared" si="150"/>
        <v>0</v>
      </c>
      <c r="AI265" s="2">
        <f t="shared" si="150"/>
        <v>0</v>
      </c>
      <c r="AJ265" s="2">
        <f t="shared" si="150"/>
        <v>0</v>
      </c>
      <c r="AK265" s="2">
        <f t="shared" si="150"/>
        <v>0</v>
      </c>
      <c r="AL265" s="2">
        <f t="shared" si="150"/>
        <v>0</v>
      </c>
      <c r="AM265" s="2">
        <f t="shared" si="150"/>
        <v>0</v>
      </c>
      <c r="AN265" s="2">
        <f t="shared" si="150"/>
        <v>0</v>
      </c>
      <c r="AO265" s="2">
        <f t="shared" si="150"/>
        <v>0</v>
      </c>
      <c r="AP265" s="2">
        <f t="shared" si="150"/>
        <v>0</v>
      </c>
      <c r="AQ265" s="2">
        <f t="shared" si="150"/>
        <v>0</v>
      </c>
      <c r="AR265" s="2">
        <f t="shared" si="150"/>
        <v>0</v>
      </c>
      <c r="AS265" s="2">
        <f t="shared" si="150"/>
        <v>0</v>
      </c>
      <c r="AT265" s="2">
        <f t="shared" si="150"/>
        <v>0</v>
      </c>
      <c r="AU265" s="2">
        <f t="shared" ref="AU265:BZ265" si="151">AU271</f>
        <v>0</v>
      </c>
      <c r="AV265" s="2">
        <f t="shared" si="151"/>
        <v>0</v>
      </c>
      <c r="AW265" s="2">
        <f t="shared" si="151"/>
        <v>0</v>
      </c>
      <c r="AX265" s="2">
        <f t="shared" si="151"/>
        <v>0</v>
      </c>
      <c r="AY265" s="2">
        <f t="shared" si="151"/>
        <v>0</v>
      </c>
      <c r="AZ265" s="2">
        <f t="shared" si="151"/>
        <v>0</v>
      </c>
      <c r="BA265" s="2">
        <f t="shared" si="151"/>
        <v>0</v>
      </c>
      <c r="BB265" s="2">
        <f t="shared" si="151"/>
        <v>0</v>
      </c>
      <c r="BC265" s="2">
        <f t="shared" si="151"/>
        <v>0</v>
      </c>
      <c r="BD265" s="2">
        <f t="shared" si="151"/>
        <v>0</v>
      </c>
      <c r="BE265" s="2">
        <f t="shared" si="151"/>
        <v>0</v>
      </c>
      <c r="BF265" s="2">
        <f t="shared" si="151"/>
        <v>0</v>
      </c>
      <c r="BG265" s="2">
        <f t="shared" si="151"/>
        <v>0</v>
      </c>
      <c r="BH265" s="2">
        <f t="shared" si="151"/>
        <v>0</v>
      </c>
      <c r="BI265" s="2">
        <f t="shared" si="151"/>
        <v>0</v>
      </c>
      <c r="BJ265" s="2">
        <f t="shared" si="151"/>
        <v>0</v>
      </c>
      <c r="BK265" s="2">
        <f t="shared" si="151"/>
        <v>0</v>
      </c>
      <c r="BL265" s="2">
        <f t="shared" si="151"/>
        <v>0</v>
      </c>
      <c r="BM265" s="2">
        <f t="shared" si="151"/>
        <v>0</v>
      </c>
      <c r="BN265" s="2">
        <f t="shared" si="151"/>
        <v>0</v>
      </c>
      <c r="BO265" s="2">
        <f t="shared" si="151"/>
        <v>0</v>
      </c>
      <c r="BP265" s="2">
        <f t="shared" si="151"/>
        <v>0</v>
      </c>
      <c r="BQ265" s="2">
        <f t="shared" si="151"/>
        <v>0</v>
      </c>
      <c r="BR265" s="2">
        <f t="shared" si="151"/>
        <v>0</v>
      </c>
      <c r="BS265" s="2">
        <f t="shared" si="151"/>
        <v>0</v>
      </c>
      <c r="BT265" s="2">
        <f t="shared" si="151"/>
        <v>0</v>
      </c>
      <c r="BU265" s="2">
        <f t="shared" si="151"/>
        <v>0</v>
      </c>
      <c r="BV265" s="2">
        <f t="shared" si="151"/>
        <v>0</v>
      </c>
      <c r="BW265" s="2">
        <f t="shared" si="151"/>
        <v>0</v>
      </c>
      <c r="BX265" s="2">
        <f t="shared" si="151"/>
        <v>0</v>
      </c>
      <c r="BY265" s="2">
        <f t="shared" si="151"/>
        <v>0</v>
      </c>
      <c r="BZ265" s="2">
        <f t="shared" si="151"/>
        <v>0</v>
      </c>
      <c r="CA265" s="2">
        <f t="shared" ref="CA265:DF265" si="152">CA271</f>
        <v>0</v>
      </c>
      <c r="CB265" s="2">
        <f t="shared" si="152"/>
        <v>0</v>
      </c>
      <c r="CC265" s="2">
        <f t="shared" si="152"/>
        <v>0</v>
      </c>
      <c r="CD265" s="2">
        <f t="shared" si="152"/>
        <v>0</v>
      </c>
      <c r="CE265" s="2">
        <f t="shared" si="152"/>
        <v>0</v>
      </c>
      <c r="CF265" s="2">
        <f t="shared" si="152"/>
        <v>0</v>
      </c>
      <c r="CG265" s="2">
        <f t="shared" si="152"/>
        <v>0</v>
      </c>
      <c r="CH265" s="2">
        <f t="shared" si="152"/>
        <v>0</v>
      </c>
      <c r="CI265" s="2">
        <f t="shared" si="152"/>
        <v>0</v>
      </c>
      <c r="CJ265" s="2">
        <f t="shared" si="152"/>
        <v>0</v>
      </c>
      <c r="CK265" s="2">
        <f t="shared" si="152"/>
        <v>0</v>
      </c>
      <c r="CL265" s="2">
        <f t="shared" si="152"/>
        <v>0</v>
      </c>
      <c r="CM265" s="2">
        <f t="shared" si="152"/>
        <v>0</v>
      </c>
      <c r="CN265" s="2">
        <f t="shared" si="152"/>
        <v>0</v>
      </c>
      <c r="CO265" s="2">
        <f t="shared" si="152"/>
        <v>0</v>
      </c>
      <c r="CP265" s="2">
        <f t="shared" si="152"/>
        <v>0</v>
      </c>
      <c r="CQ265" s="2">
        <f t="shared" si="152"/>
        <v>0</v>
      </c>
      <c r="CR265" s="2">
        <f t="shared" si="152"/>
        <v>0</v>
      </c>
      <c r="CS265" s="2">
        <f t="shared" si="152"/>
        <v>0</v>
      </c>
      <c r="CT265" s="2">
        <f t="shared" si="152"/>
        <v>0</v>
      </c>
      <c r="CU265" s="2">
        <f t="shared" si="152"/>
        <v>0</v>
      </c>
      <c r="CV265" s="2">
        <f t="shared" si="152"/>
        <v>0</v>
      </c>
      <c r="CW265" s="2">
        <f t="shared" si="152"/>
        <v>0</v>
      </c>
      <c r="CX265" s="2">
        <f t="shared" si="152"/>
        <v>0</v>
      </c>
      <c r="CY265" s="2">
        <f t="shared" si="152"/>
        <v>0</v>
      </c>
      <c r="CZ265" s="2">
        <f t="shared" si="152"/>
        <v>0</v>
      </c>
      <c r="DA265" s="2">
        <f t="shared" si="152"/>
        <v>0</v>
      </c>
      <c r="DB265" s="2">
        <f t="shared" si="152"/>
        <v>0</v>
      </c>
      <c r="DC265" s="2">
        <f t="shared" si="152"/>
        <v>0</v>
      </c>
      <c r="DD265" s="2">
        <f t="shared" si="152"/>
        <v>0</v>
      </c>
      <c r="DE265" s="2">
        <f t="shared" si="152"/>
        <v>0</v>
      </c>
      <c r="DF265" s="2">
        <f t="shared" si="152"/>
        <v>0</v>
      </c>
      <c r="DG265" s="3">
        <f t="shared" ref="DG265:EL265" si="153">DG271</f>
        <v>0</v>
      </c>
      <c r="DH265" s="3">
        <f t="shared" si="153"/>
        <v>0</v>
      </c>
      <c r="DI265" s="3">
        <f t="shared" si="153"/>
        <v>0</v>
      </c>
      <c r="DJ265" s="3">
        <f t="shared" si="153"/>
        <v>0</v>
      </c>
      <c r="DK265" s="3">
        <f t="shared" si="153"/>
        <v>0</v>
      </c>
      <c r="DL265" s="3">
        <f t="shared" si="153"/>
        <v>0</v>
      </c>
      <c r="DM265" s="3">
        <f t="shared" si="153"/>
        <v>0</v>
      </c>
      <c r="DN265" s="3">
        <f t="shared" si="153"/>
        <v>0</v>
      </c>
      <c r="DO265" s="3">
        <f t="shared" si="153"/>
        <v>0</v>
      </c>
      <c r="DP265" s="3">
        <f t="shared" si="153"/>
        <v>0</v>
      </c>
      <c r="DQ265" s="3">
        <f t="shared" si="153"/>
        <v>0</v>
      </c>
      <c r="DR265" s="3">
        <f t="shared" si="153"/>
        <v>0</v>
      </c>
      <c r="DS265" s="3">
        <f t="shared" si="153"/>
        <v>0</v>
      </c>
      <c r="DT265" s="3">
        <f t="shared" si="153"/>
        <v>0</v>
      </c>
      <c r="DU265" s="3">
        <f t="shared" si="153"/>
        <v>0</v>
      </c>
      <c r="DV265" s="3">
        <f t="shared" si="153"/>
        <v>0</v>
      </c>
      <c r="DW265" s="3">
        <f t="shared" si="153"/>
        <v>0</v>
      </c>
      <c r="DX265" s="3">
        <f t="shared" si="153"/>
        <v>0</v>
      </c>
      <c r="DY265" s="3">
        <f t="shared" si="153"/>
        <v>0</v>
      </c>
      <c r="DZ265" s="3">
        <f t="shared" si="153"/>
        <v>0</v>
      </c>
      <c r="EA265" s="3">
        <f t="shared" si="153"/>
        <v>0</v>
      </c>
      <c r="EB265" s="3">
        <f t="shared" si="153"/>
        <v>0</v>
      </c>
      <c r="EC265" s="3">
        <f t="shared" si="153"/>
        <v>0</v>
      </c>
      <c r="ED265" s="3">
        <f t="shared" si="153"/>
        <v>0</v>
      </c>
      <c r="EE265" s="3">
        <f t="shared" si="153"/>
        <v>0</v>
      </c>
      <c r="EF265" s="3">
        <f t="shared" si="153"/>
        <v>0</v>
      </c>
      <c r="EG265" s="3">
        <f t="shared" si="153"/>
        <v>0</v>
      </c>
      <c r="EH265" s="3">
        <f t="shared" si="153"/>
        <v>0</v>
      </c>
      <c r="EI265" s="3">
        <f t="shared" si="153"/>
        <v>0</v>
      </c>
      <c r="EJ265" s="3">
        <f t="shared" si="153"/>
        <v>0</v>
      </c>
      <c r="EK265" s="3">
        <f t="shared" si="153"/>
        <v>0</v>
      </c>
      <c r="EL265" s="3">
        <f t="shared" si="153"/>
        <v>0</v>
      </c>
      <c r="EM265" s="3">
        <f t="shared" ref="EM265:FR265" si="154">EM271</f>
        <v>0</v>
      </c>
      <c r="EN265" s="3">
        <f t="shared" si="154"/>
        <v>0</v>
      </c>
      <c r="EO265" s="3">
        <f t="shared" si="154"/>
        <v>0</v>
      </c>
      <c r="EP265" s="3">
        <f t="shared" si="154"/>
        <v>0</v>
      </c>
      <c r="EQ265" s="3">
        <f t="shared" si="154"/>
        <v>0</v>
      </c>
      <c r="ER265" s="3">
        <f t="shared" si="154"/>
        <v>0</v>
      </c>
      <c r="ES265" s="3">
        <f t="shared" si="154"/>
        <v>0</v>
      </c>
      <c r="ET265" s="3">
        <f t="shared" si="154"/>
        <v>0</v>
      </c>
      <c r="EU265" s="3">
        <f t="shared" si="154"/>
        <v>0</v>
      </c>
      <c r="EV265" s="3">
        <f t="shared" si="154"/>
        <v>0</v>
      </c>
      <c r="EW265" s="3">
        <f t="shared" si="154"/>
        <v>0</v>
      </c>
      <c r="EX265" s="3">
        <f t="shared" si="154"/>
        <v>0</v>
      </c>
      <c r="EY265" s="3">
        <f t="shared" si="154"/>
        <v>0</v>
      </c>
      <c r="EZ265" s="3">
        <f t="shared" si="154"/>
        <v>0</v>
      </c>
      <c r="FA265" s="3">
        <f t="shared" si="154"/>
        <v>0</v>
      </c>
      <c r="FB265" s="3">
        <f t="shared" si="154"/>
        <v>0</v>
      </c>
      <c r="FC265" s="3">
        <f t="shared" si="154"/>
        <v>0</v>
      </c>
      <c r="FD265" s="3">
        <f t="shared" si="154"/>
        <v>0</v>
      </c>
      <c r="FE265" s="3">
        <f t="shared" si="154"/>
        <v>0</v>
      </c>
      <c r="FF265" s="3">
        <f t="shared" si="154"/>
        <v>0</v>
      </c>
      <c r="FG265" s="3">
        <f t="shared" si="154"/>
        <v>0</v>
      </c>
      <c r="FH265" s="3">
        <f t="shared" si="154"/>
        <v>0</v>
      </c>
      <c r="FI265" s="3">
        <f t="shared" si="154"/>
        <v>0</v>
      </c>
      <c r="FJ265" s="3">
        <f t="shared" si="154"/>
        <v>0</v>
      </c>
      <c r="FK265" s="3">
        <f t="shared" si="154"/>
        <v>0</v>
      </c>
      <c r="FL265" s="3">
        <f t="shared" si="154"/>
        <v>0</v>
      </c>
      <c r="FM265" s="3">
        <f t="shared" si="154"/>
        <v>0</v>
      </c>
      <c r="FN265" s="3">
        <f t="shared" si="154"/>
        <v>0</v>
      </c>
      <c r="FO265" s="3">
        <f t="shared" si="154"/>
        <v>0</v>
      </c>
      <c r="FP265" s="3">
        <f t="shared" si="154"/>
        <v>0</v>
      </c>
      <c r="FQ265" s="3">
        <f t="shared" si="154"/>
        <v>0</v>
      </c>
      <c r="FR265" s="3">
        <f t="shared" si="154"/>
        <v>0</v>
      </c>
      <c r="FS265" s="3">
        <f t="shared" ref="FS265:GX265" si="155">FS271</f>
        <v>0</v>
      </c>
      <c r="FT265" s="3">
        <f t="shared" si="155"/>
        <v>0</v>
      </c>
      <c r="FU265" s="3">
        <f t="shared" si="155"/>
        <v>0</v>
      </c>
      <c r="FV265" s="3">
        <f t="shared" si="155"/>
        <v>0</v>
      </c>
      <c r="FW265" s="3">
        <f t="shared" si="155"/>
        <v>0</v>
      </c>
      <c r="FX265" s="3">
        <f t="shared" si="155"/>
        <v>0</v>
      </c>
      <c r="FY265" s="3">
        <f t="shared" si="155"/>
        <v>0</v>
      </c>
      <c r="FZ265" s="3">
        <f t="shared" si="155"/>
        <v>0</v>
      </c>
      <c r="GA265" s="3">
        <f t="shared" si="155"/>
        <v>0</v>
      </c>
      <c r="GB265" s="3">
        <f t="shared" si="155"/>
        <v>0</v>
      </c>
      <c r="GC265" s="3">
        <f t="shared" si="155"/>
        <v>0</v>
      </c>
      <c r="GD265" s="3">
        <f t="shared" si="155"/>
        <v>0</v>
      </c>
      <c r="GE265" s="3">
        <f t="shared" si="155"/>
        <v>0</v>
      </c>
      <c r="GF265" s="3">
        <f t="shared" si="155"/>
        <v>0</v>
      </c>
      <c r="GG265" s="3">
        <f t="shared" si="155"/>
        <v>0</v>
      </c>
      <c r="GH265" s="3">
        <f t="shared" si="155"/>
        <v>0</v>
      </c>
      <c r="GI265" s="3">
        <f t="shared" si="155"/>
        <v>0</v>
      </c>
      <c r="GJ265" s="3">
        <f t="shared" si="155"/>
        <v>0</v>
      </c>
      <c r="GK265" s="3">
        <f t="shared" si="155"/>
        <v>0</v>
      </c>
      <c r="GL265" s="3">
        <f t="shared" si="155"/>
        <v>0</v>
      </c>
      <c r="GM265" s="3">
        <f t="shared" si="155"/>
        <v>0</v>
      </c>
      <c r="GN265" s="3">
        <f t="shared" si="155"/>
        <v>0</v>
      </c>
      <c r="GO265" s="3">
        <f t="shared" si="155"/>
        <v>0</v>
      </c>
      <c r="GP265" s="3">
        <f t="shared" si="155"/>
        <v>0</v>
      </c>
      <c r="GQ265" s="3">
        <f t="shared" si="155"/>
        <v>0</v>
      </c>
      <c r="GR265" s="3">
        <f t="shared" si="155"/>
        <v>0</v>
      </c>
      <c r="GS265" s="3">
        <f t="shared" si="155"/>
        <v>0</v>
      </c>
      <c r="GT265" s="3">
        <f t="shared" si="155"/>
        <v>0</v>
      </c>
      <c r="GU265" s="3">
        <f t="shared" si="155"/>
        <v>0</v>
      </c>
      <c r="GV265" s="3">
        <f t="shared" si="155"/>
        <v>0</v>
      </c>
      <c r="GW265" s="3">
        <f t="shared" si="155"/>
        <v>0</v>
      </c>
      <c r="GX265" s="3">
        <f t="shared" si="155"/>
        <v>0</v>
      </c>
    </row>
    <row r="267" spans="1:245" x14ac:dyDescent="0.2">
      <c r="A267">
        <v>17</v>
      </c>
      <c r="B267">
        <v>1</v>
      </c>
      <c r="D267">
        <f>ROW(EtalonRes!A48)</f>
        <v>48</v>
      </c>
      <c r="E267" t="s">
        <v>3</v>
      </c>
      <c r="F267" t="s">
        <v>98</v>
      </c>
      <c r="G267" t="s">
        <v>99</v>
      </c>
      <c r="H267" t="s">
        <v>26</v>
      </c>
      <c r="I267">
        <f>ROUND((599+265+203)/100,9)</f>
        <v>10.67</v>
      </c>
      <c r="J267">
        <v>0</v>
      </c>
      <c r="K267">
        <f>ROUND((599+265+203)/100,9)</f>
        <v>10.67</v>
      </c>
      <c r="O267">
        <f>ROUND(CP267,2)</f>
        <v>180402.17</v>
      </c>
      <c r="P267">
        <f>ROUND(CQ267*I267,2)</f>
        <v>29110.11</v>
      </c>
      <c r="Q267">
        <f>ROUND(CR267*I267,2)</f>
        <v>0</v>
      </c>
      <c r="R267">
        <f>ROUND(CS267*I267,2)</f>
        <v>0</v>
      </c>
      <c r="S267">
        <f>ROUND(CT267*I267,2)</f>
        <v>151292.06</v>
      </c>
      <c r="T267">
        <f>ROUND(CU267*I267,2)</f>
        <v>0</v>
      </c>
      <c r="U267">
        <f>CV267*I267</f>
        <v>315.1918</v>
      </c>
      <c r="V267">
        <f>CW267*I267</f>
        <v>0</v>
      </c>
      <c r="W267">
        <f>ROUND(CX267*I267,2)</f>
        <v>0</v>
      </c>
      <c r="X267">
        <f t="shared" ref="X267:Y269" si="156">ROUND(CY267,2)</f>
        <v>105904.44</v>
      </c>
      <c r="Y267">
        <f t="shared" si="156"/>
        <v>15129.21</v>
      </c>
      <c r="AA267">
        <v>-1</v>
      </c>
      <c r="AB267">
        <f>ROUND((AC267+AD267+AF267),6)</f>
        <v>16907.419999999998</v>
      </c>
      <c r="AC267">
        <f>ROUND((ES267),6)</f>
        <v>2728.22</v>
      </c>
      <c r="AD267">
        <f>ROUND((((ET267)-(EU267))+AE267),6)</f>
        <v>0</v>
      </c>
      <c r="AE267">
        <f>ROUND((EU267),6)</f>
        <v>0</v>
      </c>
      <c r="AF267">
        <f>ROUND((EV267),6)</f>
        <v>14179.2</v>
      </c>
      <c r="AG267">
        <f>ROUND((AP267),6)</f>
        <v>0</v>
      </c>
      <c r="AH267">
        <f>(EW267)</f>
        <v>29.54</v>
      </c>
      <c r="AI267">
        <f>(EX267)</f>
        <v>0</v>
      </c>
      <c r="AJ267">
        <f>(AS267)</f>
        <v>0</v>
      </c>
      <c r="AK267">
        <v>16907.419999999998</v>
      </c>
      <c r="AL267">
        <v>2728.22</v>
      </c>
      <c r="AM267">
        <v>0</v>
      </c>
      <c r="AN267">
        <v>0</v>
      </c>
      <c r="AO267">
        <v>14179.2</v>
      </c>
      <c r="AP267">
        <v>0</v>
      </c>
      <c r="AQ267">
        <v>29.54</v>
      </c>
      <c r="AR267">
        <v>0</v>
      </c>
      <c r="AS267">
        <v>0</v>
      </c>
      <c r="AT267">
        <v>70</v>
      </c>
      <c r="AU267">
        <v>10</v>
      </c>
      <c r="AV267">
        <v>1</v>
      </c>
      <c r="AW267">
        <v>1</v>
      </c>
      <c r="AZ267">
        <v>1</v>
      </c>
      <c r="BA267">
        <v>1</v>
      </c>
      <c r="BB267">
        <v>1</v>
      </c>
      <c r="BC267">
        <v>1</v>
      </c>
      <c r="BD267" t="s">
        <v>3</v>
      </c>
      <c r="BE267" t="s">
        <v>3</v>
      </c>
      <c r="BF267" t="s">
        <v>3</v>
      </c>
      <c r="BG267" t="s">
        <v>3</v>
      </c>
      <c r="BH267">
        <v>0</v>
      </c>
      <c r="BI267">
        <v>4</v>
      </c>
      <c r="BJ267" t="s">
        <v>100</v>
      </c>
      <c r="BM267">
        <v>0</v>
      </c>
      <c r="BN267">
        <v>0</v>
      </c>
      <c r="BO267" t="s">
        <v>3</v>
      </c>
      <c r="BP267">
        <v>0</v>
      </c>
      <c r="BQ267">
        <v>1</v>
      </c>
      <c r="BR267">
        <v>0</v>
      </c>
      <c r="BS267">
        <v>1</v>
      </c>
      <c r="BT267">
        <v>1</v>
      </c>
      <c r="BU267">
        <v>1</v>
      </c>
      <c r="BV267">
        <v>1</v>
      </c>
      <c r="BW267">
        <v>1</v>
      </c>
      <c r="BX267">
        <v>1</v>
      </c>
      <c r="BY267" t="s">
        <v>3</v>
      </c>
      <c r="BZ267">
        <v>70</v>
      </c>
      <c r="CA267">
        <v>10</v>
      </c>
      <c r="CB267" t="s">
        <v>3</v>
      </c>
      <c r="CE267">
        <v>0</v>
      </c>
      <c r="CF267">
        <v>0</v>
      </c>
      <c r="CG267">
        <v>0</v>
      </c>
      <c r="CM267">
        <v>0</v>
      </c>
      <c r="CN267" t="s">
        <v>3</v>
      </c>
      <c r="CO267">
        <v>0</v>
      </c>
      <c r="CP267">
        <f>(P267+Q267+S267)</f>
        <v>180402.16999999998</v>
      </c>
      <c r="CQ267">
        <f>(AC267*BC267*AW267)</f>
        <v>2728.22</v>
      </c>
      <c r="CR267">
        <f>((((ET267)*BB267-(EU267)*BS267)+AE267*BS267)*AV267)</f>
        <v>0</v>
      </c>
      <c r="CS267">
        <f>(AE267*BS267*AV267)</f>
        <v>0</v>
      </c>
      <c r="CT267">
        <f>(AF267*BA267*AV267)</f>
        <v>14179.2</v>
      </c>
      <c r="CU267">
        <f>AG267</f>
        <v>0</v>
      </c>
      <c r="CV267">
        <f>(AH267*AV267)</f>
        <v>29.54</v>
      </c>
      <c r="CW267">
        <f t="shared" ref="CW267:CX269" si="157">AI267</f>
        <v>0</v>
      </c>
      <c r="CX267">
        <f t="shared" si="157"/>
        <v>0</v>
      </c>
      <c r="CY267">
        <f>((S267*BZ267)/100)</f>
        <v>105904.442</v>
      </c>
      <c r="CZ267">
        <f>((S267*CA267)/100)</f>
        <v>15129.206</v>
      </c>
      <c r="DC267" t="s">
        <v>3</v>
      </c>
      <c r="DD267" t="s">
        <v>3</v>
      </c>
      <c r="DE267" t="s">
        <v>3</v>
      </c>
      <c r="DF267" t="s">
        <v>3</v>
      </c>
      <c r="DG267" t="s">
        <v>3</v>
      </c>
      <c r="DH267" t="s">
        <v>3</v>
      </c>
      <c r="DI267" t="s">
        <v>3</v>
      </c>
      <c r="DJ267" t="s">
        <v>3</v>
      </c>
      <c r="DK267" t="s">
        <v>3</v>
      </c>
      <c r="DL267" t="s">
        <v>3</v>
      </c>
      <c r="DM267" t="s">
        <v>3</v>
      </c>
      <c r="DN267">
        <v>0</v>
      </c>
      <c r="DO267">
        <v>0</v>
      </c>
      <c r="DP267">
        <v>1</v>
      </c>
      <c r="DQ267">
        <v>1</v>
      </c>
      <c r="DU267">
        <v>1003</v>
      </c>
      <c r="DV267" t="s">
        <v>26</v>
      </c>
      <c r="DW267" t="s">
        <v>26</v>
      </c>
      <c r="DX267">
        <v>100</v>
      </c>
      <c r="DZ267" t="s">
        <v>3</v>
      </c>
      <c r="EA267" t="s">
        <v>3</v>
      </c>
      <c r="EB267" t="s">
        <v>3</v>
      </c>
      <c r="EC267" t="s">
        <v>3</v>
      </c>
      <c r="EE267">
        <v>1441815344</v>
      </c>
      <c r="EF267">
        <v>1</v>
      </c>
      <c r="EG267" t="s">
        <v>21</v>
      </c>
      <c r="EH267">
        <v>0</v>
      </c>
      <c r="EI267" t="s">
        <v>3</v>
      </c>
      <c r="EJ267">
        <v>4</v>
      </c>
      <c r="EK267">
        <v>0</v>
      </c>
      <c r="EL267" t="s">
        <v>22</v>
      </c>
      <c r="EM267" t="s">
        <v>23</v>
      </c>
      <c r="EO267" t="s">
        <v>3</v>
      </c>
      <c r="EQ267">
        <v>1024</v>
      </c>
      <c r="ER267">
        <v>16907.419999999998</v>
      </c>
      <c r="ES267">
        <v>2728.22</v>
      </c>
      <c r="ET267">
        <v>0</v>
      </c>
      <c r="EU267">
        <v>0</v>
      </c>
      <c r="EV267">
        <v>14179.2</v>
      </c>
      <c r="EW267">
        <v>29.54</v>
      </c>
      <c r="EX267">
        <v>0</v>
      </c>
      <c r="EY267">
        <v>0</v>
      </c>
      <c r="FQ267">
        <v>0</v>
      </c>
      <c r="FR267">
        <f>ROUND(IF(BI267=3,GM267,0),2)</f>
        <v>0</v>
      </c>
      <c r="FS267">
        <v>0</v>
      </c>
      <c r="FX267">
        <v>70</v>
      </c>
      <c r="FY267">
        <v>10</v>
      </c>
      <c r="GA267" t="s">
        <v>3</v>
      </c>
      <c r="GD267">
        <v>0</v>
      </c>
      <c r="GF267">
        <v>-317825441</v>
      </c>
      <c r="GG267">
        <v>2</v>
      </c>
      <c r="GH267">
        <v>1</v>
      </c>
      <c r="GI267">
        <v>-2</v>
      </c>
      <c r="GJ267">
        <v>0</v>
      </c>
      <c r="GK267">
        <f>ROUND(R267*(R12)/100,2)</f>
        <v>0</v>
      </c>
      <c r="GL267">
        <f>ROUND(IF(AND(BH267=3,BI267=3,FS267&lt;&gt;0),P267,0),2)</f>
        <v>0</v>
      </c>
      <c r="GM267">
        <f>ROUND(O267+X267+Y267+GK267,2)+GX267</f>
        <v>301435.82</v>
      </c>
      <c r="GN267">
        <f>IF(OR(BI267=0,BI267=1),GM267-GX267,0)</f>
        <v>0</v>
      </c>
      <c r="GO267">
        <f>IF(BI267=2,GM267-GX267,0)</f>
        <v>0</v>
      </c>
      <c r="GP267">
        <f>IF(BI267=4,GM267-GX267,0)</f>
        <v>301435.82</v>
      </c>
      <c r="GR267">
        <v>0</v>
      </c>
      <c r="GS267">
        <v>3</v>
      </c>
      <c r="GT267">
        <v>0</v>
      </c>
      <c r="GU267" t="s">
        <v>3</v>
      </c>
      <c r="GV267">
        <f>ROUND((GT267),6)</f>
        <v>0</v>
      </c>
      <c r="GW267">
        <v>1</v>
      </c>
      <c r="GX267">
        <f>ROUND(HC267*I267,2)</f>
        <v>0</v>
      </c>
      <c r="HA267">
        <v>0</v>
      </c>
      <c r="HB267">
        <v>0</v>
      </c>
      <c r="HC267">
        <f>GV267*GW267</f>
        <v>0</v>
      </c>
      <c r="HE267" t="s">
        <v>3</v>
      </c>
      <c r="HF267" t="s">
        <v>3</v>
      </c>
      <c r="HM267" t="s">
        <v>3</v>
      </c>
      <c r="HN267" t="s">
        <v>3</v>
      </c>
      <c r="HO267" t="s">
        <v>3</v>
      </c>
      <c r="HP267" t="s">
        <v>3</v>
      </c>
      <c r="HQ267" t="s">
        <v>3</v>
      </c>
      <c r="IK267">
        <v>0</v>
      </c>
    </row>
    <row r="268" spans="1:245" x14ac:dyDescent="0.2">
      <c r="A268">
        <v>17</v>
      </c>
      <c r="B268">
        <v>1</v>
      </c>
      <c r="C268">
        <f>ROW(SmtRes!A9)</f>
        <v>9</v>
      </c>
      <c r="D268">
        <f>ROW(EtalonRes!A49)</f>
        <v>49</v>
      </c>
      <c r="E268" t="s">
        <v>3</v>
      </c>
      <c r="F268" t="s">
        <v>142</v>
      </c>
      <c r="G268" t="s">
        <v>143</v>
      </c>
      <c r="H268" t="s">
        <v>26</v>
      </c>
      <c r="I268">
        <f>ROUND((599+265+203)*0.1/100,9)</f>
        <v>1.0669999999999999</v>
      </c>
      <c r="J268">
        <v>0</v>
      </c>
      <c r="K268">
        <f>ROUND((599+265+203)*0.1/100,9)</f>
        <v>1.0669999999999999</v>
      </c>
      <c r="O268">
        <f>ROUND(CP268,2)</f>
        <v>1871.48</v>
      </c>
      <c r="P268">
        <f>ROUND(CQ268*I268,2)</f>
        <v>0</v>
      </c>
      <c r="Q268">
        <f>ROUND(CR268*I268,2)</f>
        <v>0</v>
      </c>
      <c r="R268">
        <f>ROUND(CS268*I268,2)</f>
        <v>0</v>
      </c>
      <c r="S268">
        <f>ROUND(CT268*I268,2)</f>
        <v>1871.48</v>
      </c>
      <c r="T268">
        <f>ROUND(CU268*I268,2)</f>
        <v>0</v>
      </c>
      <c r="U268">
        <f>CV268*I268</f>
        <v>3.32904</v>
      </c>
      <c r="V268">
        <f>CW268*I268</f>
        <v>0</v>
      </c>
      <c r="W268">
        <f>ROUND(CX268*I268,2)</f>
        <v>0</v>
      </c>
      <c r="X268">
        <f t="shared" si="156"/>
        <v>1310.04</v>
      </c>
      <c r="Y268">
        <f t="shared" si="156"/>
        <v>187.15</v>
      </c>
      <c r="AA268">
        <v>-1</v>
      </c>
      <c r="AB268">
        <f>ROUND((AC268+AD268+AF268),6)</f>
        <v>1753.96</v>
      </c>
      <c r="AC268">
        <f>ROUND(((ES268*4)),6)</f>
        <v>0</v>
      </c>
      <c r="AD268">
        <f>ROUND(((((ET268*4))-((EU268*4)))+AE268),6)</f>
        <v>0</v>
      </c>
      <c r="AE268">
        <f>ROUND(((EU268*4)),6)</f>
        <v>0</v>
      </c>
      <c r="AF268">
        <f>ROUND(((EV268*4)),6)</f>
        <v>1753.96</v>
      </c>
      <c r="AG268">
        <f>ROUND((AP268),6)</f>
        <v>0</v>
      </c>
      <c r="AH268">
        <f>((EW268*4))</f>
        <v>3.12</v>
      </c>
      <c r="AI268">
        <f>((EX268*4))</f>
        <v>0</v>
      </c>
      <c r="AJ268">
        <f>(AS268)</f>
        <v>0</v>
      </c>
      <c r="AK268">
        <v>438.49</v>
      </c>
      <c r="AL268">
        <v>0</v>
      </c>
      <c r="AM268">
        <v>0</v>
      </c>
      <c r="AN268">
        <v>0</v>
      </c>
      <c r="AO268">
        <v>438.49</v>
      </c>
      <c r="AP268">
        <v>0</v>
      </c>
      <c r="AQ268">
        <v>0.78</v>
      </c>
      <c r="AR268">
        <v>0</v>
      </c>
      <c r="AS268">
        <v>0</v>
      </c>
      <c r="AT268">
        <v>70</v>
      </c>
      <c r="AU268">
        <v>10</v>
      </c>
      <c r="AV268">
        <v>1</v>
      </c>
      <c r="AW268">
        <v>1</v>
      </c>
      <c r="AZ268">
        <v>1</v>
      </c>
      <c r="BA268">
        <v>1</v>
      </c>
      <c r="BB268">
        <v>1</v>
      </c>
      <c r="BC268">
        <v>1</v>
      </c>
      <c r="BD268" t="s">
        <v>3</v>
      </c>
      <c r="BE268" t="s">
        <v>3</v>
      </c>
      <c r="BF268" t="s">
        <v>3</v>
      </c>
      <c r="BG268" t="s">
        <v>3</v>
      </c>
      <c r="BH268">
        <v>0</v>
      </c>
      <c r="BI268">
        <v>4</v>
      </c>
      <c r="BJ268" t="s">
        <v>144</v>
      </c>
      <c r="BM268">
        <v>0</v>
      </c>
      <c r="BN268">
        <v>0</v>
      </c>
      <c r="BO268" t="s">
        <v>3</v>
      </c>
      <c r="BP268">
        <v>0</v>
      </c>
      <c r="BQ268">
        <v>1</v>
      </c>
      <c r="BR268">
        <v>0</v>
      </c>
      <c r="BS268">
        <v>1</v>
      </c>
      <c r="BT268">
        <v>1</v>
      </c>
      <c r="BU268">
        <v>1</v>
      </c>
      <c r="BV268">
        <v>1</v>
      </c>
      <c r="BW268">
        <v>1</v>
      </c>
      <c r="BX268">
        <v>1</v>
      </c>
      <c r="BY268" t="s">
        <v>3</v>
      </c>
      <c r="BZ268">
        <v>70</v>
      </c>
      <c r="CA268">
        <v>10</v>
      </c>
      <c r="CB268" t="s">
        <v>3</v>
      </c>
      <c r="CE268">
        <v>0</v>
      </c>
      <c r="CF268">
        <v>0</v>
      </c>
      <c r="CG268">
        <v>0</v>
      </c>
      <c r="CM268">
        <v>0</v>
      </c>
      <c r="CN268" t="s">
        <v>3</v>
      </c>
      <c r="CO268">
        <v>0</v>
      </c>
      <c r="CP268">
        <f>(P268+Q268+S268)</f>
        <v>1871.48</v>
      </c>
      <c r="CQ268">
        <f>(AC268*BC268*AW268)</f>
        <v>0</v>
      </c>
      <c r="CR268">
        <f>(((((ET268*4))*BB268-((EU268*4))*BS268)+AE268*BS268)*AV268)</f>
        <v>0</v>
      </c>
      <c r="CS268">
        <f>(AE268*BS268*AV268)</f>
        <v>0</v>
      </c>
      <c r="CT268">
        <f>(AF268*BA268*AV268)</f>
        <v>1753.96</v>
      </c>
      <c r="CU268">
        <f>AG268</f>
        <v>0</v>
      </c>
      <c r="CV268">
        <f>(AH268*AV268)</f>
        <v>3.12</v>
      </c>
      <c r="CW268">
        <f t="shared" si="157"/>
        <v>0</v>
      </c>
      <c r="CX268">
        <f t="shared" si="157"/>
        <v>0</v>
      </c>
      <c r="CY268">
        <f>((S268*BZ268)/100)</f>
        <v>1310.0360000000001</v>
      </c>
      <c r="CZ268">
        <f>((S268*CA268)/100)</f>
        <v>187.148</v>
      </c>
      <c r="DC268" t="s">
        <v>3</v>
      </c>
      <c r="DD268" t="s">
        <v>28</v>
      </c>
      <c r="DE268" t="s">
        <v>28</v>
      </c>
      <c r="DF268" t="s">
        <v>28</v>
      </c>
      <c r="DG268" t="s">
        <v>28</v>
      </c>
      <c r="DH268" t="s">
        <v>3</v>
      </c>
      <c r="DI268" t="s">
        <v>28</v>
      </c>
      <c r="DJ268" t="s">
        <v>28</v>
      </c>
      <c r="DK268" t="s">
        <v>3</v>
      </c>
      <c r="DL268" t="s">
        <v>3</v>
      </c>
      <c r="DM268" t="s">
        <v>3</v>
      </c>
      <c r="DN268">
        <v>0</v>
      </c>
      <c r="DO268">
        <v>0</v>
      </c>
      <c r="DP268">
        <v>1</v>
      </c>
      <c r="DQ268">
        <v>1</v>
      </c>
      <c r="DU268">
        <v>1003</v>
      </c>
      <c r="DV268" t="s">
        <v>26</v>
      </c>
      <c r="DW268" t="s">
        <v>26</v>
      </c>
      <c r="DX268">
        <v>100</v>
      </c>
      <c r="DZ268" t="s">
        <v>3</v>
      </c>
      <c r="EA268" t="s">
        <v>3</v>
      </c>
      <c r="EB268" t="s">
        <v>3</v>
      </c>
      <c r="EC268" t="s">
        <v>3</v>
      </c>
      <c r="EE268">
        <v>1441815344</v>
      </c>
      <c r="EF268">
        <v>1</v>
      </c>
      <c r="EG268" t="s">
        <v>21</v>
      </c>
      <c r="EH268">
        <v>0</v>
      </c>
      <c r="EI268" t="s">
        <v>3</v>
      </c>
      <c r="EJ268">
        <v>4</v>
      </c>
      <c r="EK268">
        <v>0</v>
      </c>
      <c r="EL268" t="s">
        <v>22</v>
      </c>
      <c r="EM268" t="s">
        <v>23</v>
      </c>
      <c r="EO268" t="s">
        <v>3</v>
      </c>
      <c r="EQ268">
        <v>1024</v>
      </c>
      <c r="ER268">
        <v>438.49</v>
      </c>
      <c r="ES268">
        <v>0</v>
      </c>
      <c r="ET268">
        <v>0</v>
      </c>
      <c r="EU268">
        <v>0</v>
      </c>
      <c r="EV268">
        <v>438.49</v>
      </c>
      <c r="EW268">
        <v>0.78</v>
      </c>
      <c r="EX268">
        <v>0</v>
      </c>
      <c r="EY268">
        <v>0</v>
      </c>
      <c r="FQ268">
        <v>0</v>
      </c>
      <c r="FR268">
        <f>ROUND(IF(BI268=3,GM268,0),2)</f>
        <v>0</v>
      </c>
      <c r="FS268">
        <v>0</v>
      </c>
      <c r="FX268">
        <v>70</v>
      </c>
      <c r="FY268">
        <v>10</v>
      </c>
      <c r="GA268" t="s">
        <v>3</v>
      </c>
      <c r="GD268">
        <v>0</v>
      </c>
      <c r="GF268">
        <v>189766521</v>
      </c>
      <c r="GG268">
        <v>2</v>
      </c>
      <c r="GH268">
        <v>1</v>
      </c>
      <c r="GI268">
        <v>-2</v>
      </c>
      <c r="GJ268">
        <v>0</v>
      </c>
      <c r="GK268">
        <f>ROUND(R268*(R12)/100,2)</f>
        <v>0</v>
      </c>
      <c r="GL268">
        <f>ROUND(IF(AND(BH268=3,BI268=3,FS268&lt;&gt;0),P268,0),2)</f>
        <v>0</v>
      </c>
      <c r="GM268">
        <f>ROUND(O268+X268+Y268+GK268,2)+GX268</f>
        <v>3368.67</v>
      </c>
      <c r="GN268">
        <f>IF(OR(BI268=0,BI268=1),GM268-GX268,0)</f>
        <v>0</v>
      </c>
      <c r="GO268">
        <f>IF(BI268=2,GM268-GX268,0)</f>
        <v>0</v>
      </c>
      <c r="GP268">
        <f>IF(BI268=4,GM268-GX268,0)</f>
        <v>3368.67</v>
      </c>
      <c r="GR268">
        <v>0</v>
      </c>
      <c r="GS268">
        <v>3</v>
      </c>
      <c r="GT268">
        <v>0</v>
      </c>
      <c r="GU268" t="s">
        <v>3</v>
      </c>
      <c r="GV268">
        <f>ROUND((GT268),6)</f>
        <v>0</v>
      </c>
      <c r="GW268">
        <v>1</v>
      </c>
      <c r="GX268">
        <f>ROUND(HC268*I268,2)</f>
        <v>0</v>
      </c>
      <c r="HA268">
        <v>0</v>
      </c>
      <c r="HB268">
        <v>0</v>
      </c>
      <c r="HC268">
        <f>GV268*GW268</f>
        <v>0</v>
      </c>
      <c r="HE268" t="s">
        <v>3</v>
      </c>
      <c r="HF268" t="s">
        <v>3</v>
      </c>
      <c r="HM268" t="s">
        <v>3</v>
      </c>
      <c r="HN268" t="s">
        <v>3</v>
      </c>
      <c r="HO268" t="s">
        <v>3</v>
      </c>
      <c r="HP268" t="s">
        <v>3</v>
      </c>
      <c r="HQ268" t="s">
        <v>3</v>
      </c>
      <c r="IK268">
        <v>0</v>
      </c>
    </row>
    <row r="269" spans="1:245" x14ac:dyDescent="0.2">
      <c r="A269">
        <v>17</v>
      </c>
      <c r="B269">
        <v>1</v>
      </c>
      <c r="D269">
        <f>ROW(EtalonRes!A50)</f>
        <v>50</v>
      </c>
      <c r="E269" t="s">
        <v>3</v>
      </c>
      <c r="F269" t="s">
        <v>101</v>
      </c>
      <c r="G269" t="s">
        <v>102</v>
      </c>
      <c r="H269" t="s">
        <v>18</v>
      </c>
      <c r="I269">
        <v>24</v>
      </c>
      <c r="J269">
        <v>0</v>
      </c>
      <c r="K269">
        <v>24</v>
      </c>
      <c r="O269">
        <f>ROUND(CP269,2)</f>
        <v>7705.92</v>
      </c>
      <c r="P269">
        <f>ROUND(CQ269*I269,2)</f>
        <v>0</v>
      </c>
      <c r="Q269">
        <f>ROUND(CR269*I269,2)</f>
        <v>0</v>
      </c>
      <c r="R269">
        <f>ROUND(CS269*I269,2)</f>
        <v>0</v>
      </c>
      <c r="S269">
        <f>ROUND(CT269*I269,2)</f>
        <v>7705.92</v>
      </c>
      <c r="T269">
        <f>ROUND(CU269*I269,2)</f>
        <v>0</v>
      </c>
      <c r="U269">
        <f>CV269*I269</f>
        <v>12.48</v>
      </c>
      <c r="V269">
        <f>CW269*I269</f>
        <v>0</v>
      </c>
      <c r="W269">
        <f>ROUND(CX269*I269,2)</f>
        <v>0</v>
      </c>
      <c r="X269">
        <f t="shared" si="156"/>
        <v>5394.14</v>
      </c>
      <c r="Y269">
        <f t="shared" si="156"/>
        <v>770.59</v>
      </c>
      <c r="AA269">
        <v>-1</v>
      </c>
      <c r="AB269">
        <f>ROUND((AC269+AD269+AF269),6)</f>
        <v>321.08</v>
      </c>
      <c r="AC269">
        <f>ROUND(((ES269*4)),6)</f>
        <v>0</v>
      </c>
      <c r="AD269">
        <f>ROUND(((((ET269*4))-((EU269*4)))+AE269),6)</f>
        <v>0</v>
      </c>
      <c r="AE269">
        <f>ROUND(((EU269*4)),6)</f>
        <v>0</v>
      </c>
      <c r="AF269">
        <f>ROUND(((EV269*4)),6)</f>
        <v>321.08</v>
      </c>
      <c r="AG269">
        <f>ROUND((AP269),6)</f>
        <v>0</v>
      </c>
      <c r="AH269">
        <f>((EW269*4))</f>
        <v>0.52</v>
      </c>
      <c r="AI269">
        <f>((EX269*4))</f>
        <v>0</v>
      </c>
      <c r="AJ269">
        <f>(AS269)</f>
        <v>0</v>
      </c>
      <c r="AK269">
        <v>80.27</v>
      </c>
      <c r="AL269">
        <v>0</v>
      </c>
      <c r="AM269">
        <v>0</v>
      </c>
      <c r="AN269">
        <v>0</v>
      </c>
      <c r="AO269">
        <v>80.27</v>
      </c>
      <c r="AP269">
        <v>0</v>
      </c>
      <c r="AQ269">
        <v>0.13</v>
      </c>
      <c r="AR269">
        <v>0</v>
      </c>
      <c r="AS269">
        <v>0</v>
      </c>
      <c r="AT269">
        <v>70</v>
      </c>
      <c r="AU269">
        <v>10</v>
      </c>
      <c r="AV269">
        <v>1</v>
      </c>
      <c r="AW269">
        <v>1</v>
      </c>
      <c r="AZ269">
        <v>1</v>
      </c>
      <c r="BA269">
        <v>1</v>
      </c>
      <c r="BB269">
        <v>1</v>
      </c>
      <c r="BC269">
        <v>1</v>
      </c>
      <c r="BD269" t="s">
        <v>3</v>
      </c>
      <c r="BE269" t="s">
        <v>3</v>
      </c>
      <c r="BF269" t="s">
        <v>3</v>
      </c>
      <c r="BG269" t="s">
        <v>3</v>
      </c>
      <c r="BH269">
        <v>0</v>
      </c>
      <c r="BI269">
        <v>4</v>
      </c>
      <c r="BJ269" t="s">
        <v>103</v>
      </c>
      <c r="BM269">
        <v>0</v>
      </c>
      <c r="BN269">
        <v>0</v>
      </c>
      <c r="BO269" t="s">
        <v>3</v>
      </c>
      <c r="BP269">
        <v>0</v>
      </c>
      <c r="BQ269">
        <v>1</v>
      </c>
      <c r="BR269">
        <v>0</v>
      </c>
      <c r="BS269">
        <v>1</v>
      </c>
      <c r="BT269">
        <v>1</v>
      </c>
      <c r="BU269">
        <v>1</v>
      </c>
      <c r="BV269">
        <v>1</v>
      </c>
      <c r="BW269">
        <v>1</v>
      </c>
      <c r="BX269">
        <v>1</v>
      </c>
      <c r="BY269" t="s">
        <v>3</v>
      </c>
      <c r="BZ269">
        <v>70</v>
      </c>
      <c r="CA269">
        <v>10</v>
      </c>
      <c r="CB269" t="s">
        <v>3</v>
      </c>
      <c r="CE269">
        <v>0</v>
      </c>
      <c r="CF269">
        <v>0</v>
      </c>
      <c r="CG269">
        <v>0</v>
      </c>
      <c r="CM269">
        <v>0</v>
      </c>
      <c r="CN269" t="s">
        <v>3</v>
      </c>
      <c r="CO269">
        <v>0</v>
      </c>
      <c r="CP269">
        <f>(P269+Q269+S269)</f>
        <v>7705.92</v>
      </c>
      <c r="CQ269">
        <f>(AC269*BC269*AW269)</f>
        <v>0</v>
      </c>
      <c r="CR269">
        <f>(((((ET269*4))*BB269-((EU269*4))*BS269)+AE269*BS269)*AV269)</f>
        <v>0</v>
      </c>
      <c r="CS269">
        <f>(AE269*BS269*AV269)</f>
        <v>0</v>
      </c>
      <c r="CT269">
        <f>(AF269*BA269*AV269)</f>
        <v>321.08</v>
      </c>
      <c r="CU269">
        <f>AG269</f>
        <v>0</v>
      </c>
      <c r="CV269">
        <f>(AH269*AV269)</f>
        <v>0.52</v>
      </c>
      <c r="CW269">
        <f t="shared" si="157"/>
        <v>0</v>
      </c>
      <c r="CX269">
        <f t="shared" si="157"/>
        <v>0</v>
      </c>
      <c r="CY269">
        <f>((S269*BZ269)/100)</f>
        <v>5394.1440000000002</v>
      </c>
      <c r="CZ269">
        <f>((S269*CA269)/100)</f>
        <v>770.59199999999998</v>
      </c>
      <c r="DC269" t="s">
        <v>3</v>
      </c>
      <c r="DD269" t="s">
        <v>104</v>
      </c>
      <c r="DE269" t="s">
        <v>104</v>
      </c>
      <c r="DF269" t="s">
        <v>104</v>
      </c>
      <c r="DG269" t="s">
        <v>104</v>
      </c>
      <c r="DH269" t="s">
        <v>3</v>
      </c>
      <c r="DI269" t="s">
        <v>104</v>
      </c>
      <c r="DJ269" t="s">
        <v>104</v>
      </c>
      <c r="DK269" t="s">
        <v>3</v>
      </c>
      <c r="DL269" t="s">
        <v>3</v>
      </c>
      <c r="DM269" t="s">
        <v>3</v>
      </c>
      <c r="DN269">
        <v>0</v>
      </c>
      <c r="DO269">
        <v>0</v>
      </c>
      <c r="DP269">
        <v>1</v>
      </c>
      <c r="DQ269">
        <v>1</v>
      </c>
      <c r="DU269">
        <v>16987630</v>
      </c>
      <c r="DV269" t="s">
        <v>18</v>
      </c>
      <c r="DW269" t="s">
        <v>18</v>
      </c>
      <c r="DX269">
        <v>1</v>
      </c>
      <c r="DZ269" t="s">
        <v>3</v>
      </c>
      <c r="EA269" t="s">
        <v>3</v>
      </c>
      <c r="EB269" t="s">
        <v>3</v>
      </c>
      <c r="EC269" t="s">
        <v>3</v>
      </c>
      <c r="EE269">
        <v>1441815344</v>
      </c>
      <c r="EF269">
        <v>1</v>
      </c>
      <c r="EG269" t="s">
        <v>21</v>
      </c>
      <c r="EH269">
        <v>0</v>
      </c>
      <c r="EI269" t="s">
        <v>3</v>
      </c>
      <c r="EJ269">
        <v>4</v>
      </c>
      <c r="EK269">
        <v>0</v>
      </c>
      <c r="EL269" t="s">
        <v>22</v>
      </c>
      <c r="EM269" t="s">
        <v>23</v>
      </c>
      <c r="EO269" t="s">
        <v>3</v>
      </c>
      <c r="EQ269">
        <v>1024</v>
      </c>
      <c r="ER269">
        <v>80.27</v>
      </c>
      <c r="ES269">
        <v>0</v>
      </c>
      <c r="ET269">
        <v>0</v>
      </c>
      <c r="EU269">
        <v>0</v>
      </c>
      <c r="EV269">
        <v>80.27</v>
      </c>
      <c r="EW269">
        <v>0.13</v>
      </c>
      <c r="EX269">
        <v>0</v>
      </c>
      <c r="EY269">
        <v>0</v>
      </c>
      <c r="FQ269">
        <v>0</v>
      </c>
      <c r="FR269">
        <f>ROUND(IF(BI269=3,GM269,0),2)</f>
        <v>0</v>
      </c>
      <c r="FS269">
        <v>0</v>
      </c>
      <c r="FX269">
        <v>70</v>
      </c>
      <c r="FY269">
        <v>10</v>
      </c>
      <c r="GA269" t="s">
        <v>3</v>
      </c>
      <c r="GD269">
        <v>0</v>
      </c>
      <c r="GF269">
        <v>1384570016</v>
      </c>
      <c r="GG269">
        <v>2</v>
      </c>
      <c r="GH269">
        <v>1</v>
      </c>
      <c r="GI269">
        <v>-2</v>
      </c>
      <c r="GJ269">
        <v>0</v>
      </c>
      <c r="GK269">
        <f>ROUND(R269*(R12)/100,2)</f>
        <v>0</v>
      </c>
      <c r="GL269">
        <f>ROUND(IF(AND(BH269=3,BI269=3,FS269&lt;&gt;0),P269,0),2)</f>
        <v>0</v>
      </c>
      <c r="GM269">
        <f>ROUND(O269+X269+Y269+GK269,2)+GX269</f>
        <v>13870.65</v>
      </c>
      <c r="GN269">
        <f>IF(OR(BI269=0,BI269=1),GM269-GX269,0)</f>
        <v>0</v>
      </c>
      <c r="GO269">
        <f>IF(BI269=2,GM269-GX269,0)</f>
        <v>0</v>
      </c>
      <c r="GP269">
        <f>IF(BI269=4,GM269-GX269,0)</f>
        <v>13870.65</v>
      </c>
      <c r="GR269">
        <v>0</v>
      </c>
      <c r="GS269">
        <v>3</v>
      </c>
      <c r="GT269">
        <v>0</v>
      </c>
      <c r="GU269" t="s">
        <v>3</v>
      </c>
      <c r="GV269">
        <f>ROUND((GT269),6)</f>
        <v>0</v>
      </c>
      <c r="GW269">
        <v>1</v>
      </c>
      <c r="GX269">
        <f>ROUND(HC269*I269,2)</f>
        <v>0</v>
      </c>
      <c r="HA269">
        <v>0</v>
      </c>
      <c r="HB269">
        <v>0</v>
      </c>
      <c r="HC269">
        <f>GV269*GW269</f>
        <v>0</v>
      </c>
      <c r="HE269" t="s">
        <v>3</v>
      </c>
      <c r="HF269" t="s">
        <v>3</v>
      </c>
      <c r="HM269" t="s">
        <v>3</v>
      </c>
      <c r="HN269" t="s">
        <v>3</v>
      </c>
      <c r="HO269" t="s">
        <v>3</v>
      </c>
      <c r="HP269" t="s">
        <v>3</v>
      </c>
      <c r="HQ269" t="s">
        <v>3</v>
      </c>
      <c r="IK269">
        <v>0</v>
      </c>
    </row>
    <row r="271" spans="1:245" x14ac:dyDescent="0.2">
      <c r="A271" s="2">
        <v>51</v>
      </c>
      <c r="B271" s="2">
        <f>B263</f>
        <v>1</v>
      </c>
      <c r="C271" s="2">
        <f>A263</f>
        <v>5</v>
      </c>
      <c r="D271" s="2">
        <f>ROW(A263)</f>
        <v>263</v>
      </c>
      <c r="E271" s="2"/>
      <c r="F271" s="2" t="str">
        <f>IF(F263&lt;&gt;"",F263,"")</f>
        <v>Новый подраздел</v>
      </c>
      <c r="G271" s="2" t="str">
        <f>IF(G263&lt;&gt;"",G263,"")</f>
        <v>1.7 К2</v>
      </c>
      <c r="H271" s="2">
        <v>0</v>
      </c>
      <c r="I271" s="2"/>
      <c r="J271" s="2"/>
      <c r="K271" s="2"/>
      <c r="L271" s="2"/>
      <c r="M271" s="2"/>
      <c r="N271" s="2"/>
      <c r="O271" s="2">
        <f t="shared" ref="O271:T271" si="158">ROUND(AB271,2)</f>
        <v>0</v>
      </c>
      <c r="P271" s="2">
        <f t="shared" si="158"/>
        <v>0</v>
      </c>
      <c r="Q271" s="2">
        <f t="shared" si="158"/>
        <v>0</v>
      </c>
      <c r="R271" s="2">
        <f t="shared" si="158"/>
        <v>0</v>
      </c>
      <c r="S271" s="2">
        <f t="shared" si="158"/>
        <v>0</v>
      </c>
      <c r="T271" s="2">
        <f t="shared" si="158"/>
        <v>0</v>
      </c>
      <c r="U271" s="2">
        <f>AH271</f>
        <v>0</v>
      </c>
      <c r="V271" s="2">
        <f>AI271</f>
        <v>0</v>
      </c>
      <c r="W271" s="2">
        <f>ROUND(AJ271,2)</f>
        <v>0</v>
      </c>
      <c r="X271" s="2">
        <f>ROUND(AK271,2)</f>
        <v>0</v>
      </c>
      <c r="Y271" s="2">
        <f>ROUND(AL271,2)</f>
        <v>0</v>
      </c>
      <c r="Z271" s="2"/>
      <c r="AA271" s="2"/>
      <c r="AB271" s="2">
        <f>ROUND(SUMIF(AA267:AA269,"=1473091778",O267:O269),2)</f>
        <v>0</v>
      </c>
      <c r="AC271" s="2">
        <f>ROUND(SUMIF(AA267:AA269,"=1473091778",P267:P269),2)</f>
        <v>0</v>
      </c>
      <c r="AD271" s="2">
        <f>ROUND(SUMIF(AA267:AA269,"=1473091778",Q267:Q269),2)</f>
        <v>0</v>
      </c>
      <c r="AE271" s="2">
        <f>ROUND(SUMIF(AA267:AA269,"=1473091778",R267:R269),2)</f>
        <v>0</v>
      </c>
      <c r="AF271" s="2">
        <f>ROUND(SUMIF(AA267:AA269,"=1473091778",S267:S269),2)</f>
        <v>0</v>
      </c>
      <c r="AG271" s="2">
        <f>ROUND(SUMIF(AA267:AA269,"=1473091778",T267:T269),2)</f>
        <v>0</v>
      </c>
      <c r="AH271" s="2">
        <f>SUMIF(AA267:AA269,"=1473091778",U267:U269)</f>
        <v>0</v>
      </c>
      <c r="AI271" s="2">
        <f>SUMIF(AA267:AA269,"=1473091778",V267:V269)</f>
        <v>0</v>
      </c>
      <c r="AJ271" s="2">
        <f>ROUND(SUMIF(AA267:AA269,"=1473091778",W267:W269),2)</f>
        <v>0</v>
      </c>
      <c r="AK271" s="2">
        <f>ROUND(SUMIF(AA267:AA269,"=1473091778",X267:X269),2)</f>
        <v>0</v>
      </c>
      <c r="AL271" s="2">
        <f>ROUND(SUMIF(AA267:AA269,"=1473091778",Y267:Y269),2)</f>
        <v>0</v>
      </c>
      <c r="AM271" s="2"/>
      <c r="AN271" s="2"/>
      <c r="AO271" s="2">
        <f t="shared" ref="AO271:BD271" si="159">ROUND(BX271,2)</f>
        <v>0</v>
      </c>
      <c r="AP271" s="2">
        <f t="shared" si="159"/>
        <v>0</v>
      </c>
      <c r="AQ271" s="2">
        <f t="shared" si="159"/>
        <v>0</v>
      </c>
      <c r="AR271" s="2">
        <f t="shared" si="159"/>
        <v>0</v>
      </c>
      <c r="AS271" s="2">
        <f t="shared" si="159"/>
        <v>0</v>
      </c>
      <c r="AT271" s="2">
        <f t="shared" si="159"/>
        <v>0</v>
      </c>
      <c r="AU271" s="2">
        <f t="shared" si="159"/>
        <v>0</v>
      </c>
      <c r="AV271" s="2">
        <f t="shared" si="159"/>
        <v>0</v>
      </c>
      <c r="AW271" s="2">
        <f t="shared" si="159"/>
        <v>0</v>
      </c>
      <c r="AX271" s="2">
        <f t="shared" si="159"/>
        <v>0</v>
      </c>
      <c r="AY271" s="2">
        <f t="shared" si="159"/>
        <v>0</v>
      </c>
      <c r="AZ271" s="2">
        <f t="shared" si="159"/>
        <v>0</v>
      </c>
      <c r="BA271" s="2">
        <f t="shared" si="159"/>
        <v>0</v>
      </c>
      <c r="BB271" s="2">
        <f t="shared" si="159"/>
        <v>0</v>
      </c>
      <c r="BC271" s="2">
        <f t="shared" si="159"/>
        <v>0</v>
      </c>
      <c r="BD271" s="2">
        <f t="shared" si="159"/>
        <v>0</v>
      </c>
      <c r="BE271" s="2"/>
      <c r="BF271" s="2"/>
      <c r="BG271" s="2"/>
      <c r="BH271" s="2"/>
      <c r="BI271" s="2"/>
      <c r="BJ271" s="2"/>
      <c r="BK271" s="2"/>
      <c r="BL271" s="2"/>
      <c r="BM271" s="2"/>
      <c r="BN271" s="2"/>
      <c r="BO271" s="2"/>
      <c r="BP271" s="2"/>
      <c r="BQ271" s="2"/>
      <c r="BR271" s="2"/>
      <c r="BS271" s="2"/>
      <c r="BT271" s="2"/>
      <c r="BU271" s="2"/>
      <c r="BV271" s="2"/>
      <c r="BW271" s="2"/>
      <c r="BX271" s="2">
        <f>ROUND(SUMIF(AA267:AA269,"=1473091778",FQ267:FQ269),2)</f>
        <v>0</v>
      </c>
      <c r="BY271" s="2">
        <f>ROUND(SUMIF(AA267:AA269,"=1473091778",FR267:FR269),2)</f>
        <v>0</v>
      </c>
      <c r="BZ271" s="2">
        <f>ROUND(SUMIF(AA267:AA269,"=1473091778",GL267:GL269),2)</f>
        <v>0</v>
      </c>
      <c r="CA271" s="2">
        <f>ROUND(SUMIF(AA267:AA269,"=1473091778",GM267:GM269),2)</f>
        <v>0</v>
      </c>
      <c r="CB271" s="2">
        <f>ROUND(SUMIF(AA267:AA269,"=1473091778",GN267:GN269),2)</f>
        <v>0</v>
      </c>
      <c r="CC271" s="2">
        <f>ROUND(SUMIF(AA267:AA269,"=1473091778",GO267:GO269),2)</f>
        <v>0</v>
      </c>
      <c r="CD271" s="2">
        <f>ROUND(SUMIF(AA267:AA269,"=1473091778",GP267:GP269),2)</f>
        <v>0</v>
      </c>
      <c r="CE271" s="2">
        <f>AC271-BX271</f>
        <v>0</v>
      </c>
      <c r="CF271" s="2">
        <f>AC271-BY271</f>
        <v>0</v>
      </c>
      <c r="CG271" s="2">
        <f>BX271-BZ271</f>
        <v>0</v>
      </c>
      <c r="CH271" s="2">
        <f>AC271-BX271-BY271+BZ271</f>
        <v>0</v>
      </c>
      <c r="CI271" s="2">
        <f>BY271-BZ271</f>
        <v>0</v>
      </c>
      <c r="CJ271" s="2">
        <f>ROUND(SUMIF(AA267:AA269,"=1473091778",GX267:GX269),2)</f>
        <v>0</v>
      </c>
      <c r="CK271" s="2">
        <f>ROUND(SUMIF(AA267:AA269,"=1473091778",GY267:GY269),2)</f>
        <v>0</v>
      </c>
      <c r="CL271" s="2">
        <f>ROUND(SUMIF(AA267:AA269,"=1473091778",GZ267:GZ269),2)</f>
        <v>0</v>
      </c>
      <c r="CM271" s="2">
        <f>ROUND(SUMIF(AA267:AA269,"=1473091778",HD267:HD269),2)</f>
        <v>0</v>
      </c>
      <c r="CN271" s="2"/>
      <c r="CO271" s="2"/>
      <c r="CP271" s="2"/>
      <c r="CQ271" s="2"/>
      <c r="CR271" s="2"/>
      <c r="CS271" s="2"/>
      <c r="CT271" s="2"/>
      <c r="CU271" s="2"/>
      <c r="CV271" s="2"/>
      <c r="CW271" s="2"/>
      <c r="CX271" s="2"/>
      <c r="CY271" s="2"/>
      <c r="CZ271" s="2"/>
      <c r="DA271" s="2"/>
      <c r="DB271" s="2"/>
      <c r="DC271" s="2"/>
      <c r="DD271" s="2"/>
      <c r="DE271" s="2"/>
      <c r="DF271" s="2"/>
      <c r="DG271" s="3"/>
      <c r="DH271" s="3"/>
      <c r="DI271" s="3"/>
      <c r="DJ271" s="3"/>
      <c r="DK271" s="3"/>
      <c r="DL271" s="3"/>
      <c r="DM271" s="3"/>
      <c r="DN271" s="3"/>
      <c r="DO271" s="3"/>
      <c r="DP271" s="3"/>
      <c r="DQ271" s="3"/>
      <c r="DR271" s="3"/>
      <c r="DS271" s="3"/>
      <c r="DT271" s="3"/>
      <c r="DU271" s="3"/>
      <c r="DV271" s="3"/>
      <c r="DW271" s="3"/>
      <c r="DX271" s="3"/>
      <c r="DY271" s="3"/>
      <c r="DZ271" s="3"/>
      <c r="EA271" s="3"/>
      <c r="EB271" s="3"/>
      <c r="EC271" s="3"/>
      <c r="ED271" s="3"/>
      <c r="EE271" s="3"/>
      <c r="EF271" s="3"/>
      <c r="EG271" s="3"/>
      <c r="EH271" s="3"/>
      <c r="EI271" s="3"/>
      <c r="EJ271" s="3"/>
      <c r="EK271" s="3"/>
      <c r="EL271" s="3"/>
      <c r="EM271" s="3"/>
      <c r="EN271" s="3"/>
      <c r="EO271" s="3"/>
      <c r="EP271" s="3"/>
      <c r="EQ271" s="3"/>
      <c r="ER271" s="3"/>
      <c r="ES271" s="3"/>
      <c r="ET271" s="3"/>
      <c r="EU271" s="3"/>
      <c r="EV271" s="3"/>
      <c r="EW271" s="3"/>
      <c r="EX271" s="3"/>
      <c r="EY271" s="3"/>
      <c r="EZ271" s="3"/>
      <c r="FA271" s="3"/>
      <c r="FB271" s="3"/>
      <c r="FC271" s="3"/>
      <c r="FD271" s="3"/>
      <c r="FE271" s="3"/>
      <c r="FF271" s="3"/>
      <c r="FG271" s="3"/>
      <c r="FH271" s="3"/>
      <c r="FI271" s="3"/>
      <c r="FJ271" s="3"/>
      <c r="FK271" s="3"/>
      <c r="FL271" s="3"/>
      <c r="FM271" s="3"/>
      <c r="FN271" s="3"/>
      <c r="FO271" s="3"/>
      <c r="FP271" s="3"/>
      <c r="FQ271" s="3"/>
      <c r="FR271" s="3"/>
      <c r="FS271" s="3"/>
      <c r="FT271" s="3"/>
      <c r="FU271" s="3"/>
      <c r="FV271" s="3"/>
      <c r="FW271" s="3"/>
      <c r="FX271" s="3"/>
      <c r="FY271" s="3"/>
      <c r="FZ271" s="3"/>
      <c r="GA271" s="3"/>
      <c r="GB271" s="3"/>
      <c r="GC271" s="3"/>
      <c r="GD271" s="3"/>
      <c r="GE271" s="3"/>
      <c r="GF271" s="3"/>
      <c r="GG271" s="3"/>
      <c r="GH271" s="3"/>
      <c r="GI271" s="3"/>
      <c r="GJ271" s="3"/>
      <c r="GK271" s="3"/>
      <c r="GL271" s="3"/>
      <c r="GM271" s="3"/>
      <c r="GN271" s="3"/>
      <c r="GO271" s="3"/>
      <c r="GP271" s="3"/>
      <c r="GQ271" s="3"/>
      <c r="GR271" s="3"/>
      <c r="GS271" s="3"/>
      <c r="GT271" s="3"/>
      <c r="GU271" s="3"/>
      <c r="GV271" s="3"/>
      <c r="GW271" s="3"/>
      <c r="GX271" s="3">
        <v>0</v>
      </c>
    </row>
    <row r="273" spans="1:28" x14ac:dyDescent="0.2">
      <c r="A273" s="4">
        <v>50</v>
      </c>
      <c r="B273" s="4">
        <v>0</v>
      </c>
      <c r="C273" s="4">
        <v>0</v>
      </c>
      <c r="D273" s="4">
        <v>1</v>
      </c>
      <c r="E273" s="4">
        <v>201</v>
      </c>
      <c r="F273" s="4">
        <f>ROUND(Source!O271,O273)</f>
        <v>0</v>
      </c>
      <c r="G273" s="4" t="s">
        <v>43</v>
      </c>
      <c r="H273" s="4" t="s">
        <v>44</v>
      </c>
      <c r="I273" s="4"/>
      <c r="J273" s="4"/>
      <c r="K273" s="4">
        <v>201</v>
      </c>
      <c r="L273" s="4">
        <v>1</v>
      </c>
      <c r="M273" s="4">
        <v>3</v>
      </c>
      <c r="N273" s="4" t="s">
        <v>3</v>
      </c>
      <c r="O273" s="4">
        <v>2</v>
      </c>
      <c r="P273" s="4"/>
      <c r="Q273" s="4"/>
      <c r="R273" s="4"/>
      <c r="S273" s="4"/>
      <c r="T273" s="4"/>
      <c r="U273" s="4"/>
      <c r="V273" s="4"/>
      <c r="W273" s="4">
        <v>0</v>
      </c>
      <c r="X273" s="4">
        <v>1</v>
      </c>
      <c r="Y273" s="4">
        <v>0</v>
      </c>
      <c r="Z273" s="4"/>
      <c r="AA273" s="4"/>
      <c r="AB273" s="4"/>
    </row>
    <row r="274" spans="1:28" x14ac:dyDescent="0.2">
      <c r="A274" s="4">
        <v>50</v>
      </c>
      <c r="B274" s="4">
        <v>0</v>
      </c>
      <c r="C274" s="4">
        <v>0</v>
      </c>
      <c r="D274" s="4">
        <v>1</v>
      </c>
      <c r="E274" s="4">
        <v>202</v>
      </c>
      <c r="F274" s="4">
        <f>ROUND(Source!P271,O274)</f>
        <v>0</v>
      </c>
      <c r="G274" s="4" t="s">
        <v>45</v>
      </c>
      <c r="H274" s="4" t="s">
        <v>46</v>
      </c>
      <c r="I274" s="4"/>
      <c r="J274" s="4"/>
      <c r="K274" s="4">
        <v>202</v>
      </c>
      <c r="L274" s="4">
        <v>2</v>
      </c>
      <c r="M274" s="4">
        <v>3</v>
      </c>
      <c r="N274" s="4" t="s">
        <v>3</v>
      </c>
      <c r="O274" s="4">
        <v>2</v>
      </c>
      <c r="P274" s="4"/>
      <c r="Q274" s="4"/>
      <c r="R274" s="4"/>
      <c r="S274" s="4"/>
      <c r="T274" s="4"/>
      <c r="U274" s="4"/>
      <c r="V274" s="4"/>
      <c r="W274" s="4">
        <v>0</v>
      </c>
      <c r="X274" s="4">
        <v>1</v>
      </c>
      <c r="Y274" s="4">
        <v>0</v>
      </c>
      <c r="Z274" s="4"/>
      <c r="AA274" s="4"/>
      <c r="AB274" s="4"/>
    </row>
    <row r="275" spans="1:28" x14ac:dyDescent="0.2">
      <c r="A275" s="4">
        <v>50</v>
      </c>
      <c r="B275" s="4">
        <v>0</v>
      </c>
      <c r="C275" s="4">
        <v>0</v>
      </c>
      <c r="D275" s="4">
        <v>1</v>
      </c>
      <c r="E275" s="4">
        <v>222</v>
      </c>
      <c r="F275" s="4">
        <f>ROUND(Source!AO271,O275)</f>
        <v>0</v>
      </c>
      <c r="G275" s="4" t="s">
        <v>47</v>
      </c>
      <c r="H275" s="4" t="s">
        <v>48</v>
      </c>
      <c r="I275" s="4"/>
      <c r="J275" s="4"/>
      <c r="K275" s="4">
        <v>222</v>
      </c>
      <c r="L275" s="4">
        <v>3</v>
      </c>
      <c r="M275" s="4">
        <v>3</v>
      </c>
      <c r="N275" s="4" t="s">
        <v>3</v>
      </c>
      <c r="O275" s="4">
        <v>2</v>
      </c>
      <c r="P275" s="4"/>
      <c r="Q275" s="4"/>
      <c r="R275" s="4"/>
      <c r="S275" s="4"/>
      <c r="T275" s="4"/>
      <c r="U275" s="4"/>
      <c r="V275" s="4"/>
      <c r="W275" s="4">
        <v>0</v>
      </c>
      <c r="X275" s="4">
        <v>1</v>
      </c>
      <c r="Y275" s="4">
        <v>0</v>
      </c>
      <c r="Z275" s="4"/>
      <c r="AA275" s="4"/>
      <c r="AB275" s="4"/>
    </row>
    <row r="276" spans="1:28" x14ac:dyDescent="0.2">
      <c r="A276" s="4">
        <v>50</v>
      </c>
      <c r="B276" s="4">
        <v>0</v>
      </c>
      <c r="C276" s="4">
        <v>0</v>
      </c>
      <c r="D276" s="4">
        <v>1</v>
      </c>
      <c r="E276" s="4">
        <v>225</v>
      </c>
      <c r="F276" s="4">
        <f>ROUND(Source!AV271,O276)</f>
        <v>0</v>
      </c>
      <c r="G276" s="4" t="s">
        <v>49</v>
      </c>
      <c r="H276" s="4" t="s">
        <v>50</v>
      </c>
      <c r="I276" s="4"/>
      <c r="J276" s="4"/>
      <c r="K276" s="4">
        <v>225</v>
      </c>
      <c r="L276" s="4">
        <v>4</v>
      </c>
      <c r="M276" s="4">
        <v>3</v>
      </c>
      <c r="N276" s="4" t="s">
        <v>3</v>
      </c>
      <c r="O276" s="4">
        <v>2</v>
      </c>
      <c r="P276" s="4"/>
      <c r="Q276" s="4"/>
      <c r="R276" s="4"/>
      <c r="S276" s="4"/>
      <c r="T276" s="4"/>
      <c r="U276" s="4"/>
      <c r="V276" s="4"/>
      <c r="W276" s="4">
        <v>0</v>
      </c>
      <c r="X276" s="4">
        <v>1</v>
      </c>
      <c r="Y276" s="4">
        <v>0</v>
      </c>
      <c r="Z276" s="4"/>
      <c r="AA276" s="4"/>
      <c r="AB276" s="4"/>
    </row>
    <row r="277" spans="1:28" x14ac:dyDescent="0.2">
      <c r="A277" s="4">
        <v>50</v>
      </c>
      <c r="B277" s="4">
        <v>0</v>
      </c>
      <c r="C277" s="4">
        <v>0</v>
      </c>
      <c r="D277" s="4">
        <v>1</v>
      </c>
      <c r="E277" s="4">
        <v>226</v>
      </c>
      <c r="F277" s="4">
        <f>ROUND(Source!AW271,O277)</f>
        <v>0</v>
      </c>
      <c r="G277" s="4" t="s">
        <v>51</v>
      </c>
      <c r="H277" s="4" t="s">
        <v>52</v>
      </c>
      <c r="I277" s="4"/>
      <c r="J277" s="4"/>
      <c r="K277" s="4">
        <v>226</v>
      </c>
      <c r="L277" s="4">
        <v>5</v>
      </c>
      <c r="M277" s="4">
        <v>3</v>
      </c>
      <c r="N277" s="4" t="s">
        <v>3</v>
      </c>
      <c r="O277" s="4">
        <v>2</v>
      </c>
      <c r="P277" s="4"/>
      <c r="Q277" s="4"/>
      <c r="R277" s="4"/>
      <c r="S277" s="4"/>
      <c r="T277" s="4"/>
      <c r="U277" s="4"/>
      <c r="V277" s="4"/>
      <c r="W277" s="4">
        <v>0</v>
      </c>
      <c r="X277" s="4">
        <v>1</v>
      </c>
      <c r="Y277" s="4">
        <v>0</v>
      </c>
      <c r="Z277" s="4"/>
      <c r="AA277" s="4"/>
      <c r="AB277" s="4"/>
    </row>
    <row r="278" spans="1:28" x14ac:dyDescent="0.2">
      <c r="A278" s="4">
        <v>50</v>
      </c>
      <c r="B278" s="4">
        <v>0</v>
      </c>
      <c r="C278" s="4">
        <v>0</v>
      </c>
      <c r="D278" s="4">
        <v>1</v>
      </c>
      <c r="E278" s="4">
        <v>227</v>
      </c>
      <c r="F278" s="4">
        <f>ROUND(Source!AX271,O278)</f>
        <v>0</v>
      </c>
      <c r="G278" s="4" t="s">
        <v>53</v>
      </c>
      <c r="H278" s="4" t="s">
        <v>54</v>
      </c>
      <c r="I278" s="4"/>
      <c r="J278" s="4"/>
      <c r="K278" s="4">
        <v>227</v>
      </c>
      <c r="L278" s="4">
        <v>6</v>
      </c>
      <c r="M278" s="4">
        <v>3</v>
      </c>
      <c r="N278" s="4" t="s">
        <v>3</v>
      </c>
      <c r="O278" s="4">
        <v>2</v>
      </c>
      <c r="P278" s="4"/>
      <c r="Q278" s="4"/>
      <c r="R278" s="4"/>
      <c r="S278" s="4"/>
      <c r="T278" s="4"/>
      <c r="U278" s="4"/>
      <c r="V278" s="4"/>
      <c r="W278" s="4">
        <v>0</v>
      </c>
      <c r="X278" s="4">
        <v>1</v>
      </c>
      <c r="Y278" s="4">
        <v>0</v>
      </c>
      <c r="Z278" s="4"/>
      <c r="AA278" s="4"/>
      <c r="AB278" s="4"/>
    </row>
    <row r="279" spans="1:28" x14ac:dyDescent="0.2">
      <c r="A279" s="4">
        <v>50</v>
      </c>
      <c r="B279" s="4">
        <v>0</v>
      </c>
      <c r="C279" s="4">
        <v>0</v>
      </c>
      <c r="D279" s="4">
        <v>1</v>
      </c>
      <c r="E279" s="4">
        <v>228</v>
      </c>
      <c r="F279" s="4">
        <f>ROUND(Source!AY271,O279)</f>
        <v>0</v>
      </c>
      <c r="G279" s="4" t="s">
        <v>55</v>
      </c>
      <c r="H279" s="4" t="s">
        <v>56</v>
      </c>
      <c r="I279" s="4"/>
      <c r="J279" s="4"/>
      <c r="K279" s="4">
        <v>228</v>
      </c>
      <c r="L279" s="4">
        <v>7</v>
      </c>
      <c r="M279" s="4">
        <v>3</v>
      </c>
      <c r="N279" s="4" t="s">
        <v>3</v>
      </c>
      <c r="O279" s="4">
        <v>2</v>
      </c>
      <c r="P279" s="4"/>
      <c r="Q279" s="4"/>
      <c r="R279" s="4"/>
      <c r="S279" s="4"/>
      <c r="T279" s="4"/>
      <c r="U279" s="4"/>
      <c r="V279" s="4"/>
      <c r="W279" s="4">
        <v>0</v>
      </c>
      <c r="X279" s="4">
        <v>1</v>
      </c>
      <c r="Y279" s="4">
        <v>0</v>
      </c>
      <c r="Z279" s="4"/>
      <c r="AA279" s="4"/>
      <c r="AB279" s="4"/>
    </row>
    <row r="280" spans="1:28" x14ac:dyDescent="0.2">
      <c r="A280" s="4">
        <v>50</v>
      </c>
      <c r="B280" s="4">
        <v>0</v>
      </c>
      <c r="C280" s="4">
        <v>0</v>
      </c>
      <c r="D280" s="4">
        <v>1</v>
      </c>
      <c r="E280" s="4">
        <v>216</v>
      </c>
      <c r="F280" s="4">
        <f>ROUND(Source!AP271,O280)</f>
        <v>0</v>
      </c>
      <c r="G280" s="4" t="s">
        <v>57</v>
      </c>
      <c r="H280" s="4" t="s">
        <v>58</v>
      </c>
      <c r="I280" s="4"/>
      <c r="J280" s="4"/>
      <c r="K280" s="4">
        <v>216</v>
      </c>
      <c r="L280" s="4">
        <v>8</v>
      </c>
      <c r="M280" s="4">
        <v>3</v>
      </c>
      <c r="N280" s="4" t="s">
        <v>3</v>
      </c>
      <c r="O280" s="4">
        <v>2</v>
      </c>
      <c r="P280" s="4"/>
      <c r="Q280" s="4"/>
      <c r="R280" s="4"/>
      <c r="S280" s="4"/>
      <c r="T280" s="4"/>
      <c r="U280" s="4"/>
      <c r="V280" s="4"/>
      <c r="W280" s="4">
        <v>0</v>
      </c>
      <c r="X280" s="4">
        <v>1</v>
      </c>
      <c r="Y280" s="4">
        <v>0</v>
      </c>
      <c r="Z280" s="4"/>
      <c r="AA280" s="4"/>
      <c r="AB280" s="4"/>
    </row>
    <row r="281" spans="1:28" x14ac:dyDescent="0.2">
      <c r="A281" s="4">
        <v>50</v>
      </c>
      <c r="B281" s="4">
        <v>0</v>
      </c>
      <c r="C281" s="4">
        <v>0</v>
      </c>
      <c r="D281" s="4">
        <v>1</v>
      </c>
      <c r="E281" s="4">
        <v>223</v>
      </c>
      <c r="F281" s="4">
        <f>ROUND(Source!AQ271,O281)</f>
        <v>0</v>
      </c>
      <c r="G281" s="4" t="s">
        <v>59</v>
      </c>
      <c r="H281" s="4" t="s">
        <v>60</v>
      </c>
      <c r="I281" s="4"/>
      <c r="J281" s="4"/>
      <c r="K281" s="4">
        <v>223</v>
      </c>
      <c r="L281" s="4">
        <v>9</v>
      </c>
      <c r="M281" s="4">
        <v>3</v>
      </c>
      <c r="N281" s="4" t="s">
        <v>3</v>
      </c>
      <c r="O281" s="4">
        <v>2</v>
      </c>
      <c r="P281" s="4"/>
      <c r="Q281" s="4"/>
      <c r="R281" s="4"/>
      <c r="S281" s="4"/>
      <c r="T281" s="4"/>
      <c r="U281" s="4"/>
      <c r="V281" s="4"/>
      <c r="W281" s="4">
        <v>0</v>
      </c>
      <c r="X281" s="4">
        <v>1</v>
      </c>
      <c r="Y281" s="4">
        <v>0</v>
      </c>
      <c r="Z281" s="4"/>
      <c r="AA281" s="4"/>
      <c r="AB281" s="4"/>
    </row>
    <row r="282" spans="1:28" x14ac:dyDescent="0.2">
      <c r="A282" s="4">
        <v>50</v>
      </c>
      <c r="B282" s="4">
        <v>0</v>
      </c>
      <c r="C282" s="4">
        <v>0</v>
      </c>
      <c r="D282" s="4">
        <v>1</v>
      </c>
      <c r="E282" s="4">
        <v>229</v>
      </c>
      <c r="F282" s="4">
        <f>ROUND(Source!AZ271,O282)</f>
        <v>0</v>
      </c>
      <c r="G282" s="4" t="s">
        <v>61</v>
      </c>
      <c r="H282" s="4" t="s">
        <v>62</v>
      </c>
      <c r="I282" s="4"/>
      <c r="J282" s="4"/>
      <c r="K282" s="4">
        <v>229</v>
      </c>
      <c r="L282" s="4">
        <v>10</v>
      </c>
      <c r="M282" s="4">
        <v>3</v>
      </c>
      <c r="N282" s="4" t="s">
        <v>3</v>
      </c>
      <c r="O282" s="4">
        <v>2</v>
      </c>
      <c r="P282" s="4"/>
      <c r="Q282" s="4"/>
      <c r="R282" s="4"/>
      <c r="S282" s="4"/>
      <c r="T282" s="4"/>
      <c r="U282" s="4"/>
      <c r="V282" s="4"/>
      <c r="W282" s="4">
        <v>0</v>
      </c>
      <c r="X282" s="4">
        <v>1</v>
      </c>
      <c r="Y282" s="4">
        <v>0</v>
      </c>
      <c r="Z282" s="4"/>
      <c r="AA282" s="4"/>
      <c r="AB282" s="4"/>
    </row>
    <row r="283" spans="1:28" x14ac:dyDescent="0.2">
      <c r="A283" s="4">
        <v>50</v>
      </c>
      <c r="B283" s="4">
        <v>0</v>
      </c>
      <c r="C283" s="4">
        <v>0</v>
      </c>
      <c r="D283" s="4">
        <v>1</v>
      </c>
      <c r="E283" s="4">
        <v>203</v>
      </c>
      <c r="F283" s="4">
        <f>ROUND(Source!Q271,O283)</f>
        <v>0</v>
      </c>
      <c r="G283" s="4" t="s">
        <v>63</v>
      </c>
      <c r="H283" s="4" t="s">
        <v>64</v>
      </c>
      <c r="I283" s="4"/>
      <c r="J283" s="4"/>
      <c r="K283" s="4">
        <v>203</v>
      </c>
      <c r="L283" s="4">
        <v>11</v>
      </c>
      <c r="M283" s="4">
        <v>3</v>
      </c>
      <c r="N283" s="4" t="s">
        <v>3</v>
      </c>
      <c r="O283" s="4">
        <v>2</v>
      </c>
      <c r="P283" s="4"/>
      <c r="Q283" s="4"/>
      <c r="R283" s="4"/>
      <c r="S283" s="4"/>
      <c r="T283" s="4"/>
      <c r="U283" s="4"/>
      <c r="V283" s="4"/>
      <c r="W283" s="4">
        <v>0</v>
      </c>
      <c r="X283" s="4">
        <v>1</v>
      </c>
      <c r="Y283" s="4">
        <v>0</v>
      </c>
      <c r="Z283" s="4"/>
      <c r="AA283" s="4"/>
      <c r="AB283" s="4"/>
    </row>
    <row r="284" spans="1:28" x14ac:dyDescent="0.2">
      <c r="A284" s="4">
        <v>50</v>
      </c>
      <c r="B284" s="4">
        <v>0</v>
      </c>
      <c r="C284" s="4">
        <v>0</v>
      </c>
      <c r="D284" s="4">
        <v>1</v>
      </c>
      <c r="E284" s="4">
        <v>231</v>
      </c>
      <c r="F284" s="4">
        <f>ROUND(Source!BB271,O284)</f>
        <v>0</v>
      </c>
      <c r="G284" s="4" t="s">
        <v>65</v>
      </c>
      <c r="H284" s="4" t="s">
        <v>66</v>
      </c>
      <c r="I284" s="4"/>
      <c r="J284" s="4"/>
      <c r="K284" s="4">
        <v>231</v>
      </c>
      <c r="L284" s="4">
        <v>12</v>
      </c>
      <c r="M284" s="4">
        <v>3</v>
      </c>
      <c r="N284" s="4" t="s">
        <v>3</v>
      </c>
      <c r="O284" s="4">
        <v>2</v>
      </c>
      <c r="P284" s="4"/>
      <c r="Q284" s="4"/>
      <c r="R284" s="4"/>
      <c r="S284" s="4"/>
      <c r="T284" s="4"/>
      <c r="U284" s="4"/>
      <c r="V284" s="4"/>
      <c r="W284" s="4">
        <v>0</v>
      </c>
      <c r="X284" s="4">
        <v>1</v>
      </c>
      <c r="Y284" s="4">
        <v>0</v>
      </c>
      <c r="Z284" s="4"/>
      <c r="AA284" s="4"/>
      <c r="AB284" s="4"/>
    </row>
    <row r="285" spans="1:28" x14ac:dyDescent="0.2">
      <c r="A285" s="4">
        <v>50</v>
      </c>
      <c r="B285" s="4">
        <v>0</v>
      </c>
      <c r="C285" s="4">
        <v>0</v>
      </c>
      <c r="D285" s="4">
        <v>1</v>
      </c>
      <c r="E285" s="4">
        <v>204</v>
      </c>
      <c r="F285" s="4">
        <f>ROUND(Source!R271,O285)</f>
        <v>0</v>
      </c>
      <c r="G285" s="4" t="s">
        <v>67</v>
      </c>
      <c r="H285" s="4" t="s">
        <v>68</v>
      </c>
      <c r="I285" s="4"/>
      <c r="J285" s="4"/>
      <c r="K285" s="4">
        <v>204</v>
      </c>
      <c r="L285" s="4">
        <v>13</v>
      </c>
      <c r="M285" s="4">
        <v>3</v>
      </c>
      <c r="N285" s="4" t="s">
        <v>3</v>
      </c>
      <c r="O285" s="4">
        <v>2</v>
      </c>
      <c r="P285" s="4"/>
      <c r="Q285" s="4"/>
      <c r="R285" s="4"/>
      <c r="S285" s="4"/>
      <c r="T285" s="4"/>
      <c r="U285" s="4"/>
      <c r="V285" s="4"/>
      <c r="W285" s="4">
        <v>0</v>
      </c>
      <c r="X285" s="4">
        <v>1</v>
      </c>
      <c r="Y285" s="4">
        <v>0</v>
      </c>
      <c r="Z285" s="4"/>
      <c r="AA285" s="4"/>
      <c r="AB285" s="4"/>
    </row>
    <row r="286" spans="1:28" x14ac:dyDescent="0.2">
      <c r="A286" s="4">
        <v>50</v>
      </c>
      <c r="B286" s="4">
        <v>0</v>
      </c>
      <c r="C286" s="4">
        <v>0</v>
      </c>
      <c r="D286" s="4">
        <v>1</v>
      </c>
      <c r="E286" s="4">
        <v>205</v>
      </c>
      <c r="F286" s="4">
        <f>ROUND(Source!S271,O286)</f>
        <v>0</v>
      </c>
      <c r="G286" s="4" t="s">
        <v>69</v>
      </c>
      <c r="H286" s="4" t="s">
        <v>70</v>
      </c>
      <c r="I286" s="4"/>
      <c r="J286" s="4"/>
      <c r="K286" s="4">
        <v>205</v>
      </c>
      <c r="L286" s="4">
        <v>14</v>
      </c>
      <c r="M286" s="4">
        <v>3</v>
      </c>
      <c r="N286" s="4" t="s">
        <v>3</v>
      </c>
      <c r="O286" s="4">
        <v>2</v>
      </c>
      <c r="P286" s="4"/>
      <c r="Q286" s="4"/>
      <c r="R286" s="4"/>
      <c r="S286" s="4"/>
      <c r="T286" s="4"/>
      <c r="U286" s="4"/>
      <c r="V286" s="4"/>
      <c r="W286" s="4">
        <v>0</v>
      </c>
      <c r="X286" s="4">
        <v>1</v>
      </c>
      <c r="Y286" s="4">
        <v>0</v>
      </c>
      <c r="Z286" s="4"/>
      <c r="AA286" s="4"/>
      <c r="AB286" s="4"/>
    </row>
    <row r="287" spans="1:28" x14ac:dyDescent="0.2">
      <c r="A287" s="4">
        <v>50</v>
      </c>
      <c r="B287" s="4">
        <v>0</v>
      </c>
      <c r="C287" s="4">
        <v>0</v>
      </c>
      <c r="D287" s="4">
        <v>1</v>
      </c>
      <c r="E287" s="4">
        <v>232</v>
      </c>
      <c r="F287" s="4">
        <f>ROUND(Source!BC271,O287)</f>
        <v>0</v>
      </c>
      <c r="G287" s="4" t="s">
        <v>71</v>
      </c>
      <c r="H287" s="4" t="s">
        <v>72</v>
      </c>
      <c r="I287" s="4"/>
      <c r="J287" s="4"/>
      <c r="K287" s="4">
        <v>232</v>
      </c>
      <c r="L287" s="4">
        <v>15</v>
      </c>
      <c r="M287" s="4">
        <v>3</v>
      </c>
      <c r="N287" s="4" t="s">
        <v>3</v>
      </c>
      <c r="O287" s="4">
        <v>2</v>
      </c>
      <c r="P287" s="4"/>
      <c r="Q287" s="4"/>
      <c r="R287" s="4"/>
      <c r="S287" s="4"/>
      <c r="T287" s="4"/>
      <c r="U287" s="4"/>
      <c r="V287" s="4"/>
      <c r="W287" s="4">
        <v>0</v>
      </c>
      <c r="X287" s="4">
        <v>1</v>
      </c>
      <c r="Y287" s="4">
        <v>0</v>
      </c>
      <c r="Z287" s="4"/>
      <c r="AA287" s="4"/>
      <c r="AB287" s="4"/>
    </row>
    <row r="288" spans="1:28" x14ac:dyDescent="0.2">
      <c r="A288" s="4">
        <v>50</v>
      </c>
      <c r="B288" s="4">
        <v>0</v>
      </c>
      <c r="C288" s="4">
        <v>0</v>
      </c>
      <c r="D288" s="4">
        <v>1</v>
      </c>
      <c r="E288" s="4">
        <v>214</v>
      </c>
      <c r="F288" s="4">
        <f>ROUND(Source!AS271,O288)</f>
        <v>0</v>
      </c>
      <c r="G288" s="4" t="s">
        <v>73</v>
      </c>
      <c r="H288" s="4" t="s">
        <v>74</v>
      </c>
      <c r="I288" s="4"/>
      <c r="J288" s="4"/>
      <c r="K288" s="4">
        <v>214</v>
      </c>
      <c r="L288" s="4">
        <v>16</v>
      </c>
      <c r="M288" s="4">
        <v>3</v>
      </c>
      <c r="N288" s="4" t="s">
        <v>3</v>
      </c>
      <c r="O288" s="4">
        <v>2</v>
      </c>
      <c r="P288" s="4"/>
      <c r="Q288" s="4"/>
      <c r="R288" s="4"/>
      <c r="S288" s="4"/>
      <c r="T288" s="4"/>
      <c r="U288" s="4"/>
      <c r="V288" s="4"/>
      <c r="W288" s="4">
        <v>0</v>
      </c>
      <c r="X288" s="4">
        <v>1</v>
      </c>
      <c r="Y288" s="4">
        <v>0</v>
      </c>
      <c r="Z288" s="4"/>
      <c r="AA288" s="4"/>
      <c r="AB288" s="4"/>
    </row>
    <row r="289" spans="1:206" x14ac:dyDescent="0.2">
      <c r="A289" s="4">
        <v>50</v>
      </c>
      <c r="B289" s="4">
        <v>0</v>
      </c>
      <c r="C289" s="4">
        <v>0</v>
      </c>
      <c r="D289" s="4">
        <v>1</v>
      </c>
      <c r="E289" s="4">
        <v>215</v>
      </c>
      <c r="F289" s="4">
        <f>ROUND(Source!AT271,O289)</f>
        <v>0</v>
      </c>
      <c r="G289" s="4" t="s">
        <v>75</v>
      </c>
      <c r="H289" s="4" t="s">
        <v>76</v>
      </c>
      <c r="I289" s="4"/>
      <c r="J289" s="4"/>
      <c r="K289" s="4">
        <v>215</v>
      </c>
      <c r="L289" s="4">
        <v>17</v>
      </c>
      <c r="M289" s="4">
        <v>3</v>
      </c>
      <c r="N289" s="4" t="s">
        <v>3</v>
      </c>
      <c r="O289" s="4">
        <v>2</v>
      </c>
      <c r="P289" s="4"/>
      <c r="Q289" s="4"/>
      <c r="R289" s="4"/>
      <c r="S289" s="4"/>
      <c r="T289" s="4"/>
      <c r="U289" s="4"/>
      <c r="V289" s="4"/>
      <c r="W289" s="4">
        <v>0</v>
      </c>
      <c r="X289" s="4">
        <v>1</v>
      </c>
      <c r="Y289" s="4">
        <v>0</v>
      </c>
      <c r="Z289" s="4"/>
      <c r="AA289" s="4"/>
      <c r="AB289" s="4"/>
    </row>
    <row r="290" spans="1:206" x14ac:dyDescent="0.2">
      <c r="A290" s="4">
        <v>50</v>
      </c>
      <c r="B290" s="4">
        <v>0</v>
      </c>
      <c r="C290" s="4">
        <v>0</v>
      </c>
      <c r="D290" s="4">
        <v>1</v>
      </c>
      <c r="E290" s="4">
        <v>217</v>
      </c>
      <c r="F290" s="4">
        <f>ROUND(Source!AU271,O290)</f>
        <v>0</v>
      </c>
      <c r="G290" s="4" t="s">
        <v>77</v>
      </c>
      <c r="H290" s="4" t="s">
        <v>78</v>
      </c>
      <c r="I290" s="4"/>
      <c r="J290" s="4"/>
      <c r="K290" s="4">
        <v>217</v>
      </c>
      <c r="L290" s="4">
        <v>18</v>
      </c>
      <c r="M290" s="4">
        <v>3</v>
      </c>
      <c r="N290" s="4" t="s">
        <v>3</v>
      </c>
      <c r="O290" s="4">
        <v>2</v>
      </c>
      <c r="P290" s="4"/>
      <c r="Q290" s="4"/>
      <c r="R290" s="4"/>
      <c r="S290" s="4"/>
      <c r="T290" s="4"/>
      <c r="U290" s="4"/>
      <c r="V290" s="4"/>
      <c r="W290" s="4">
        <v>0</v>
      </c>
      <c r="X290" s="4">
        <v>1</v>
      </c>
      <c r="Y290" s="4">
        <v>0</v>
      </c>
      <c r="Z290" s="4"/>
      <c r="AA290" s="4"/>
      <c r="AB290" s="4"/>
    </row>
    <row r="291" spans="1:206" x14ac:dyDescent="0.2">
      <c r="A291" s="4">
        <v>50</v>
      </c>
      <c r="B291" s="4">
        <v>0</v>
      </c>
      <c r="C291" s="4">
        <v>0</v>
      </c>
      <c r="D291" s="4">
        <v>1</v>
      </c>
      <c r="E291" s="4">
        <v>230</v>
      </c>
      <c r="F291" s="4">
        <f>ROUND(Source!BA271,O291)</f>
        <v>0</v>
      </c>
      <c r="G291" s="4" t="s">
        <v>79</v>
      </c>
      <c r="H291" s="4" t="s">
        <v>80</v>
      </c>
      <c r="I291" s="4"/>
      <c r="J291" s="4"/>
      <c r="K291" s="4">
        <v>230</v>
      </c>
      <c r="L291" s="4">
        <v>19</v>
      </c>
      <c r="M291" s="4">
        <v>3</v>
      </c>
      <c r="N291" s="4" t="s">
        <v>3</v>
      </c>
      <c r="O291" s="4">
        <v>2</v>
      </c>
      <c r="P291" s="4"/>
      <c r="Q291" s="4"/>
      <c r="R291" s="4"/>
      <c r="S291" s="4"/>
      <c r="T291" s="4"/>
      <c r="U291" s="4"/>
      <c r="V291" s="4"/>
      <c r="W291" s="4">
        <v>0</v>
      </c>
      <c r="X291" s="4">
        <v>1</v>
      </c>
      <c r="Y291" s="4">
        <v>0</v>
      </c>
      <c r="Z291" s="4"/>
      <c r="AA291" s="4"/>
      <c r="AB291" s="4"/>
    </row>
    <row r="292" spans="1:206" x14ac:dyDescent="0.2">
      <c r="A292" s="4">
        <v>50</v>
      </c>
      <c r="B292" s="4">
        <v>0</v>
      </c>
      <c r="C292" s="4">
        <v>0</v>
      </c>
      <c r="D292" s="4">
        <v>1</v>
      </c>
      <c r="E292" s="4">
        <v>206</v>
      </c>
      <c r="F292" s="4">
        <f>ROUND(Source!T271,O292)</f>
        <v>0</v>
      </c>
      <c r="G292" s="4" t="s">
        <v>81</v>
      </c>
      <c r="H292" s="4" t="s">
        <v>82</v>
      </c>
      <c r="I292" s="4"/>
      <c r="J292" s="4"/>
      <c r="K292" s="4">
        <v>206</v>
      </c>
      <c r="L292" s="4">
        <v>20</v>
      </c>
      <c r="M292" s="4">
        <v>3</v>
      </c>
      <c r="N292" s="4" t="s">
        <v>3</v>
      </c>
      <c r="O292" s="4">
        <v>2</v>
      </c>
      <c r="P292" s="4"/>
      <c r="Q292" s="4"/>
      <c r="R292" s="4"/>
      <c r="S292" s="4"/>
      <c r="T292" s="4"/>
      <c r="U292" s="4"/>
      <c r="V292" s="4"/>
      <c r="W292" s="4">
        <v>0</v>
      </c>
      <c r="X292" s="4">
        <v>1</v>
      </c>
      <c r="Y292" s="4">
        <v>0</v>
      </c>
      <c r="Z292" s="4"/>
      <c r="AA292" s="4"/>
      <c r="AB292" s="4"/>
    </row>
    <row r="293" spans="1:206" x14ac:dyDescent="0.2">
      <c r="A293" s="4">
        <v>50</v>
      </c>
      <c r="B293" s="4">
        <v>0</v>
      </c>
      <c r="C293" s="4">
        <v>0</v>
      </c>
      <c r="D293" s="4">
        <v>1</v>
      </c>
      <c r="E293" s="4">
        <v>207</v>
      </c>
      <c r="F293" s="4">
        <f>Source!U271</f>
        <v>0</v>
      </c>
      <c r="G293" s="4" t="s">
        <v>83</v>
      </c>
      <c r="H293" s="4" t="s">
        <v>84</v>
      </c>
      <c r="I293" s="4"/>
      <c r="J293" s="4"/>
      <c r="K293" s="4">
        <v>207</v>
      </c>
      <c r="L293" s="4">
        <v>21</v>
      </c>
      <c r="M293" s="4">
        <v>3</v>
      </c>
      <c r="N293" s="4" t="s">
        <v>3</v>
      </c>
      <c r="O293" s="4">
        <v>-1</v>
      </c>
      <c r="P293" s="4"/>
      <c r="Q293" s="4"/>
      <c r="R293" s="4"/>
      <c r="S293" s="4"/>
      <c r="T293" s="4"/>
      <c r="U293" s="4"/>
      <c r="V293" s="4"/>
      <c r="W293" s="4">
        <v>0</v>
      </c>
      <c r="X293" s="4">
        <v>1</v>
      </c>
      <c r="Y293" s="4">
        <v>0</v>
      </c>
      <c r="Z293" s="4"/>
      <c r="AA293" s="4"/>
      <c r="AB293" s="4"/>
    </row>
    <row r="294" spans="1:206" x14ac:dyDescent="0.2">
      <c r="A294" s="4">
        <v>50</v>
      </c>
      <c r="B294" s="4">
        <v>0</v>
      </c>
      <c r="C294" s="4">
        <v>0</v>
      </c>
      <c r="D294" s="4">
        <v>1</v>
      </c>
      <c r="E294" s="4">
        <v>208</v>
      </c>
      <c r="F294" s="4">
        <f>Source!V271</f>
        <v>0</v>
      </c>
      <c r="G294" s="4" t="s">
        <v>85</v>
      </c>
      <c r="H294" s="4" t="s">
        <v>86</v>
      </c>
      <c r="I294" s="4"/>
      <c r="J294" s="4"/>
      <c r="K294" s="4">
        <v>208</v>
      </c>
      <c r="L294" s="4">
        <v>22</v>
      </c>
      <c r="M294" s="4">
        <v>3</v>
      </c>
      <c r="N294" s="4" t="s">
        <v>3</v>
      </c>
      <c r="O294" s="4">
        <v>-1</v>
      </c>
      <c r="P294" s="4"/>
      <c r="Q294" s="4"/>
      <c r="R294" s="4"/>
      <c r="S294" s="4"/>
      <c r="T294" s="4"/>
      <c r="U294" s="4"/>
      <c r="V294" s="4"/>
      <c r="W294" s="4">
        <v>0</v>
      </c>
      <c r="X294" s="4">
        <v>1</v>
      </c>
      <c r="Y294" s="4">
        <v>0</v>
      </c>
      <c r="Z294" s="4"/>
      <c r="AA294" s="4"/>
      <c r="AB294" s="4"/>
    </row>
    <row r="295" spans="1:206" x14ac:dyDescent="0.2">
      <c r="A295" s="4">
        <v>50</v>
      </c>
      <c r="B295" s="4">
        <v>0</v>
      </c>
      <c r="C295" s="4">
        <v>0</v>
      </c>
      <c r="D295" s="4">
        <v>1</v>
      </c>
      <c r="E295" s="4">
        <v>209</v>
      </c>
      <c r="F295" s="4">
        <f>ROUND(Source!W271,O295)</f>
        <v>0</v>
      </c>
      <c r="G295" s="4" t="s">
        <v>87</v>
      </c>
      <c r="H295" s="4" t="s">
        <v>88</v>
      </c>
      <c r="I295" s="4"/>
      <c r="J295" s="4"/>
      <c r="K295" s="4">
        <v>209</v>
      </c>
      <c r="L295" s="4">
        <v>23</v>
      </c>
      <c r="M295" s="4">
        <v>3</v>
      </c>
      <c r="N295" s="4" t="s">
        <v>3</v>
      </c>
      <c r="O295" s="4">
        <v>2</v>
      </c>
      <c r="P295" s="4"/>
      <c r="Q295" s="4"/>
      <c r="R295" s="4"/>
      <c r="S295" s="4"/>
      <c r="T295" s="4"/>
      <c r="U295" s="4"/>
      <c r="V295" s="4"/>
      <c r="W295" s="4">
        <v>0</v>
      </c>
      <c r="X295" s="4">
        <v>1</v>
      </c>
      <c r="Y295" s="4">
        <v>0</v>
      </c>
      <c r="Z295" s="4"/>
      <c r="AA295" s="4"/>
      <c r="AB295" s="4"/>
    </row>
    <row r="296" spans="1:206" x14ac:dyDescent="0.2">
      <c r="A296" s="4">
        <v>50</v>
      </c>
      <c r="B296" s="4">
        <v>0</v>
      </c>
      <c r="C296" s="4">
        <v>0</v>
      </c>
      <c r="D296" s="4">
        <v>1</v>
      </c>
      <c r="E296" s="4">
        <v>233</v>
      </c>
      <c r="F296" s="4">
        <f>ROUND(Source!BD271,O296)</f>
        <v>0</v>
      </c>
      <c r="G296" s="4" t="s">
        <v>89</v>
      </c>
      <c r="H296" s="4" t="s">
        <v>90</v>
      </c>
      <c r="I296" s="4"/>
      <c r="J296" s="4"/>
      <c r="K296" s="4">
        <v>233</v>
      </c>
      <c r="L296" s="4">
        <v>24</v>
      </c>
      <c r="M296" s="4">
        <v>3</v>
      </c>
      <c r="N296" s="4" t="s">
        <v>3</v>
      </c>
      <c r="O296" s="4">
        <v>2</v>
      </c>
      <c r="P296" s="4"/>
      <c r="Q296" s="4"/>
      <c r="R296" s="4"/>
      <c r="S296" s="4"/>
      <c r="T296" s="4"/>
      <c r="U296" s="4"/>
      <c r="V296" s="4"/>
      <c r="W296" s="4">
        <v>0</v>
      </c>
      <c r="X296" s="4">
        <v>1</v>
      </c>
      <c r="Y296" s="4">
        <v>0</v>
      </c>
      <c r="Z296" s="4"/>
      <c r="AA296" s="4"/>
      <c r="AB296" s="4"/>
    </row>
    <row r="297" spans="1:206" x14ac:dyDescent="0.2">
      <c r="A297" s="4">
        <v>50</v>
      </c>
      <c r="B297" s="4">
        <v>0</v>
      </c>
      <c r="C297" s="4">
        <v>0</v>
      </c>
      <c r="D297" s="4">
        <v>1</v>
      </c>
      <c r="E297" s="4">
        <v>210</v>
      </c>
      <c r="F297" s="4">
        <f>ROUND(Source!X271,O297)</f>
        <v>0</v>
      </c>
      <c r="G297" s="4" t="s">
        <v>91</v>
      </c>
      <c r="H297" s="4" t="s">
        <v>92</v>
      </c>
      <c r="I297" s="4"/>
      <c r="J297" s="4"/>
      <c r="K297" s="4">
        <v>210</v>
      </c>
      <c r="L297" s="4">
        <v>25</v>
      </c>
      <c r="M297" s="4">
        <v>3</v>
      </c>
      <c r="N297" s="4" t="s">
        <v>3</v>
      </c>
      <c r="O297" s="4">
        <v>2</v>
      </c>
      <c r="P297" s="4"/>
      <c r="Q297" s="4"/>
      <c r="R297" s="4"/>
      <c r="S297" s="4"/>
      <c r="T297" s="4"/>
      <c r="U297" s="4"/>
      <c r="V297" s="4"/>
      <c r="W297" s="4">
        <v>0</v>
      </c>
      <c r="X297" s="4">
        <v>1</v>
      </c>
      <c r="Y297" s="4">
        <v>0</v>
      </c>
      <c r="Z297" s="4"/>
      <c r="AA297" s="4"/>
      <c r="AB297" s="4"/>
    </row>
    <row r="298" spans="1:206" x14ac:dyDescent="0.2">
      <c r="A298" s="4">
        <v>50</v>
      </c>
      <c r="B298" s="4">
        <v>0</v>
      </c>
      <c r="C298" s="4">
        <v>0</v>
      </c>
      <c r="D298" s="4">
        <v>1</v>
      </c>
      <c r="E298" s="4">
        <v>211</v>
      </c>
      <c r="F298" s="4">
        <f>ROUND(Source!Y271,O298)</f>
        <v>0</v>
      </c>
      <c r="G298" s="4" t="s">
        <v>93</v>
      </c>
      <c r="H298" s="4" t="s">
        <v>94</v>
      </c>
      <c r="I298" s="4"/>
      <c r="J298" s="4"/>
      <c r="K298" s="4">
        <v>211</v>
      </c>
      <c r="L298" s="4">
        <v>26</v>
      </c>
      <c r="M298" s="4">
        <v>3</v>
      </c>
      <c r="N298" s="4" t="s">
        <v>3</v>
      </c>
      <c r="O298" s="4">
        <v>2</v>
      </c>
      <c r="P298" s="4"/>
      <c r="Q298" s="4"/>
      <c r="R298" s="4"/>
      <c r="S298" s="4"/>
      <c r="T298" s="4"/>
      <c r="U298" s="4"/>
      <c r="V298" s="4"/>
      <c r="W298" s="4">
        <v>0</v>
      </c>
      <c r="X298" s="4">
        <v>1</v>
      </c>
      <c r="Y298" s="4">
        <v>0</v>
      </c>
      <c r="Z298" s="4"/>
      <c r="AA298" s="4"/>
      <c r="AB298" s="4"/>
    </row>
    <row r="299" spans="1:206" x14ac:dyDescent="0.2">
      <c r="A299" s="4">
        <v>50</v>
      </c>
      <c r="B299" s="4">
        <v>0</v>
      </c>
      <c r="C299" s="4">
        <v>0</v>
      </c>
      <c r="D299" s="4">
        <v>1</v>
      </c>
      <c r="E299" s="4">
        <v>224</v>
      </c>
      <c r="F299" s="4">
        <f>ROUND(Source!AR271,O299)</f>
        <v>0</v>
      </c>
      <c r="G299" s="4" t="s">
        <v>95</v>
      </c>
      <c r="H299" s="4" t="s">
        <v>96</v>
      </c>
      <c r="I299" s="4"/>
      <c r="J299" s="4"/>
      <c r="K299" s="4">
        <v>224</v>
      </c>
      <c r="L299" s="4">
        <v>27</v>
      </c>
      <c r="M299" s="4">
        <v>3</v>
      </c>
      <c r="N299" s="4" t="s">
        <v>3</v>
      </c>
      <c r="O299" s="4">
        <v>2</v>
      </c>
      <c r="P299" s="4"/>
      <c r="Q299" s="4"/>
      <c r="R299" s="4"/>
      <c r="S299" s="4"/>
      <c r="T299" s="4"/>
      <c r="U299" s="4"/>
      <c r="V299" s="4"/>
      <c r="W299" s="4">
        <v>0</v>
      </c>
      <c r="X299" s="4">
        <v>1</v>
      </c>
      <c r="Y299" s="4">
        <v>0</v>
      </c>
      <c r="Z299" s="4"/>
      <c r="AA299" s="4"/>
      <c r="AB299" s="4"/>
    </row>
    <row r="301" spans="1:206" x14ac:dyDescent="0.2">
      <c r="A301" s="2">
        <v>51</v>
      </c>
      <c r="B301" s="2">
        <f>B24</f>
        <v>1</v>
      </c>
      <c r="C301" s="2">
        <f>A24</f>
        <v>4</v>
      </c>
      <c r="D301" s="2">
        <f>ROW(A24)</f>
        <v>24</v>
      </c>
      <c r="E301" s="2"/>
      <c r="F301" s="2" t="str">
        <f>IF(F24&lt;&gt;"",F24,"")</f>
        <v>Новый раздел</v>
      </c>
      <c r="G301" s="2" t="str">
        <f>IF(G24&lt;&gt;"",G24,"")</f>
        <v>1 Водоснабжение и водоотведение</v>
      </c>
      <c r="H301" s="2">
        <v>0</v>
      </c>
      <c r="I301" s="2"/>
      <c r="J301" s="2"/>
      <c r="K301" s="2"/>
      <c r="L301" s="2"/>
      <c r="M301" s="2"/>
      <c r="N301" s="2"/>
      <c r="O301" s="2">
        <f t="shared" ref="O301:T301" si="160">ROUND(O39+O78+O124+O161+O197+O233+O271+AB301,2)</f>
        <v>32527.46</v>
      </c>
      <c r="P301" s="2">
        <f t="shared" si="160"/>
        <v>281.25</v>
      </c>
      <c r="Q301" s="2">
        <f t="shared" si="160"/>
        <v>3773.46</v>
      </c>
      <c r="R301" s="2">
        <f t="shared" si="160"/>
        <v>2384.5300000000002</v>
      </c>
      <c r="S301" s="2">
        <f t="shared" si="160"/>
        <v>28472.75</v>
      </c>
      <c r="T301" s="2">
        <f t="shared" si="160"/>
        <v>0</v>
      </c>
      <c r="U301" s="2">
        <f>U39+U78+U124+U161+U197+U233+U271+AH301</f>
        <v>53.359899999999996</v>
      </c>
      <c r="V301" s="2">
        <f>V39+V78+V124+V161+V197+V233+V271+AI301</f>
        <v>0</v>
      </c>
      <c r="W301" s="2">
        <f>ROUND(W39+W78+W124+W161+W197+W233+W271+AJ301,2)</f>
        <v>0</v>
      </c>
      <c r="X301" s="2">
        <f>ROUND(X39+X78+X124+X161+X197+X233+X271+AK301,2)</f>
        <v>19930.919999999998</v>
      </c>
      <c r="Y301" s="2">
        <f>ROUND(Y39+Y78+Y124+Y161+Y197+Y233+Y271+AL301,2)</f>
        <v>2847.27</v>
      </c>
      <c r="Z301" s="2"/>
      <c r="AA301" s="2"/>
      <c r="AB301" s="2"/>
      <c r="AC301" s="2"/>
      <c r="AD301" s="2"/>
      <c r="AE301" s="2"/>
      <c r="AF301" s="2"/>
      <c r="AG301" s="2"/>
      <c r="AH301" s="2"/>
      <c r="AI301" s="2"/>
      <c r="AJ301" s="2"/>
      <c r="AK301" s="2"/>
      <c r="AL301" s="2"/>
      <c r="AM301" s="2"/>
      <c r="AN301" s="2"/>
      <c r="AO301" s="2">
        <f t="shared" ref="AO301:BD301" si="161">ROUND(AO39+AO78+AO124+AO161+AO197+AO233+AO271+BX301,2)</f>
        <v>0</v>
      </c>
      <c r="AP301" s="2">
        <f t="shared" si="161"/>
        <v>0</v>
      </c>
      <c r="AQ301" s="2">
        <f t="shared" si="161"/>
        <v>0</v>
      </c>
      <c r="AR301" s="2">
        <f t="shared" si="161"/>
        <v>57880.95</v>
      </c>
      <c r="AS301" s="2">
        <f t="shared" si="161"/>
        <v>0</v>
      </c>
      <c r="AT301" s="2">
        <f t="shared" si="161"/>
        <v>0</v>
      </c>
      <c r="AU301" s="2">
        <f t="shared" si="161"/>
        <v>57880.95</v>
      </c>
      <c r="AV301" s="2">
        <f t="shared" si="161"/>
        <v>281.25</v>
      </c>
      <c r="AW301" s="2">
        <f t="shared" si="161"/>
        <v>281.25</v>
      </c>
      <c r="AX301" s="2">
        <f t="shared" si="161"/>
        <v>0</v>
      </c>
      <c r="AY301" s="2">
        <f t="shared" si="161"/>
        <v>281.25</v>
      </c>
      <c r="AZ301" s="2">
        <f t="shared" si="161"/>
        <v>0</v>
      </c>
      <c r="BA301" s="2">
        <f t="shared" si="161"/>
        <v>0</v>
      </c>
      <c r="BB301" s="2">
        <f t="shared" si="161"/>
        <v>0</v>
      </c>
      <c r="BC301" s="2">
        <f t="shared" si="161"/>
        <v>0</v>
      </c>
      <c r="BD301" s="2">
        <f t="shared" si="161"/>
        <v>0</v>
      </c>
      <c r="BE301" s="2"/>
      <c r="BF301" s="2"/>
      <c r="BG301" s="2"/>
      <c r="BH301" s="2"/>
      <c r="BI301" s="2"/>
      <c r="BJ301" s="2"/>
      <c r="BK301" s="2"/>
      <c r="BL301" s="2"/>
      <c r="BM301" s="2"/>
      <c r="BN301" s="2"/>
      <c r="BO301" s="2"/>
      <c r="BP301" s="2"/>
      <c r="BQ301" s="2"/>
      <c r="BR301" s="2"/>
      <c r="BS301" s="2"/>
      <c r="BT301" s="2"/>
      <c r="BU301" s="2"/>
      <c r="BV301" s="2"/>
      <c r="BW301" s="2"/>
      <c r="BX301" s="2"/>
      <c r="BY301" s="2"/>
      <c r="BZ301" s="2"/>
      <c r="CA301" s="2"/>
      <c r="CB301" s="2"/>
      <c r="CC301" s="2"/>
      <c r="CD301" s="2"/>
      <c r="CE301" s="2"/>
      <c r="CF301" s="2"/>
      <c r="CG301" s="2"/>
      <c r="CH301" s="2"/>
      <c r="CI301" s="2"/>
      <c r="CJ301" s="2"/>
      <c r="CK301" s="2"/>
      <c r="CL301" s="2"/>
      <c r="CM301" s="2"/>
      <c r="CN301" s="2"/>
      <c r="CO301" s="2"/>
      <c r="CP301" s="2"/>
      <c r="CQ301" s="2"/>
      <c r="CR301" s="2"/>
      <c r="CS301" s="2"/>
      <c r="CT301" s="2"/>
      <c r="CU301" s="2"/>
      <c r="CV301" s="2"/>
      <c r="CW301" s="2"/>
      <c r="CX301" s="2"/>
      <c r="CY301" s="2"/>
      <c r="CZ301" s="2"/>
      <c r="DA301" s="2"/>
      <c r="DB301" s="2"/>
      <c r="DC301" s="2"/>
      <c r="DD301" s="2"/>
      <c r="DE301" s="2"/>
      <c r="DF301" s="2"/>
      <c r="DG301" s="3"/>
      <c r="DH301" s="3"/>
      <c r="DI301" s="3"/>
      <c r="DJ301" s="3"/>
      <c r="DK301" s="3"/>
      <c r="DL301" s="3"/>
      <c r="DM301" s="3"/>
      <c r="DN301" s="3"/>
      <c r="DO301" s="3"/>
      <c r="DP301" s="3"/>
      <c r="DQ301" s="3"/>
      <c r="DR301" s="3"/>
      <c r="DS301" s="3"/>
      <c r="DT301" s="3"/>
      <c r="DU301" s="3"/>
      <c r="DV301" s="3"/>
      <c r="DW301" s="3"/>
      <c r="DX301" s="3"/>
      <c r="DY301" s="3"/>
      <c r="DZ301" s="3"/>
      <c r="EA301" s="3"/>
      <c r="EB301" s="3"/>
      <c r="EC301" s="3"/>
      <c r="ED301" s="3"/>
      <c r="EE301" s="3"/>
      <c r="EF301" s="3"/>
      <c r="EG301" s="3"/>
      <c r="EH301" s="3"/>
      <c r="EI301" s="3"/>
      <c r="EJ301" s="3"/>
      <c r="EK301" s="3"/>
      <c r="EL301" s="3"/>
      <c r="EM301" s="3"/>
      <c r="EN301" s="3"/>
      <c r="EO301" s="3"/>
      <c r="EP301" s="3"/>
      <c r="EQ301" s="3"/>
      <c r="ER301" s="3"/>
      <c r="ES301" s="3"/>
      <c r="ET301" s="3"/>
      <c r="EU301" s="3"/>
      <c r="EV301" s="3"/>
      <c r="EW301" s="3"/>
      <c r="EX301" s="3"/>
      <c r="EY301" s="3"/>
      <c r="EZ301" s="3"/>
      <c r="FA301" s="3"/>
      <c r="FB301" s="3"/>
      <c r="FC301" s="3"/>
      <c r="FD301" s="3"/>
      <c r="FE301" s="3"/>
      <c r="FF301" s="3"/>
      <c r="FG301" s="3"/>
      <c r="FH301" s="3"/>
      <c r="FI301" s="3"/>
      <c r="FJ301" s="3"/>
      <c r="FK301" s="3"/>
      <c r="FL301" s="3"/>
      <c r="FM301" s="3"/>
      <c r="FN301" s="3"/>
      <c r="FO301" s="3"/>
      <c r="FP301" s="3"/>
      <c r="FQ301" s="3"/>
      <c r="FR301" s="3"/>
      <c r="FS301" s="3"/>
      <c r="FT301" s="3"/>
      <c r="FU301" s="3"/>
      <c r="FV301" s="3"/>
      <c r="FW301" s="3"/>
      <c r="FX301" s="3"/>
      <c r="FY301" s="3"/>
      <c r="FZ301" s="3"/>
      <c r="GA301" s="3"/>
      <c r="GB301" s="3"/>
      <c r="GC301" s="3"/>
      <c r="GD301" s="3"/>
      <c r="GE301" s="3"/>
      <c r="GF301" s="3"/>
      <c r="GG301" s="3"/>
      <c r="GH301" s="3"/>
      <c r="GI301" s="3"/>
      <c r="GJ301" s="3"/>
      <c r="GK301" s="3"/>
      <c r="GL301" s="3"/>
      <c r="GM301" s="3"/>
      <c r="GN301" s="3"/>
      <c r="GO301" s="3"/>
      <c r="GP301" s="3"/>
      <c r="GQ301" s="3"/>
      <c r="GR301" s="3"/>
      <c r="GS301" s="3"/>
      <c r="GT301" s="3"/>
      <c r="GU301" s="3"/>
      <c r="GV301" s="3"/>
      <c r="GW301" s="3"/>
      <c r="GX301" s="3">
        <v>0</v>
      </c>
    </row>
    <row r="303" spans="1:206" x14ac:dyDescent="0.2">
      <c r="A303" s="4">
        <v>50</v>
      </c>
      <c r="B303" s="4">
        <v>0</v>
      </c>
      <c r="C303" s="4">
        <v>0</v>
      </c>
      <c r="D303" s="4">
        <v>1</v>
      </c>
      <c r="E303" s="4">
        <v>201</v>
      </c>
      <c r="F303" s="4">
        <f>ROUND(Source!O301,O303)</f>
        <v>32527.46</v>
      </c>
      <c r="G303" s="4" t="s">
        <v>43</v>
      </c>
      <c r="H303" s="4" t="s">
        <v>44</v>
      </c>
      <c r="I303" s="4"/>
      <c r="J303" s="4"/>
      <c r="K303" s="4">
        <v>201</v>
      </c>
      <c r="L303" s="4">
        <v>1</v>
      </c>
      <c r="M303" s="4">
        <v>3</v>
      </c>
      <c r="N303" s="4" t="s">
        <v>3</v>
      </c>
      <c r="O303" s="4">
        <v>2</v>
      </c>
      <c r="P303" s="4"/>
      <c r="Q303" s="4"/>
      <c r="R303" s="4"/>
      <c r="S303" s="4"/>
      <c r="T303" s="4"/>
      <c r="U303" s="4"/>
      <c r="V303" s="4"/>
      <c r="W303" s="4">
        <v>32527.46</v>
      </c>
      <c r="X303" s="4">
        <v>1</v>
      </c>
      <c r="Y303" s="4">
        <v>32527.46</v>
      </c>
      <c r="Z303" s="4"/>
      <c r="AA303" s="4"/>
      <c r="AB303" s="4"/>
    </row>
    <row r="304" spans="1:206" x14ac:dyDescent="0.2">
      <c r="A304" s="4">
        <v>50</v>
      </c>
      <c r="B304" s="4">
        <v>0</v>
      </c>
      <c r="C304" s="4">
        <v>0</v>
      </c>
      <c r="D304" s="4">
        <v>1</v>
      </c>
      <c r="E304" s="4">
        <v>202</v>
      </c>
      <c r="F304" s="4">
        <f>ROUND(Source!P301,O304)</f>
        <v>281.25</v>
      </c>
      <c r="G304" s="4" t="s">
        <v>45</v>
      </c>
      <c r="H304" s="4" t="s">
        <v>46</v>
      </c>
      <c r="I304" s="4"/>
      <c r="J304" s="4"/>
      <c r="K304" s="4">
        <v>202</v>
      </c>
      <c r="L304" s="4">
        <v>2</v>
      </c>
      <c r="M304" s="4">
        <v>3</v>
      </c>
      <c r="N304" s="4" t="s">
        <v>3</v>
      </c>
      <c r="O304" s="4">
        <v>2</v>
      </c>
      <c r="P304" s="4"/>
      <c r="Q304" s="4"/>
      <c r="R304" s="4"/>
      <c r="S304" s="4"/>
      <c r="T304" s="4"/>
      <c r="U304" s="4"/>
      <c r="V304" s="4"/>
      <c r="W304" s="4">
        <v>281.25</v>
      </c>
      <c r="X304" s="4">
        <v>1</v>
      </c>
      <c r="Y304" s="4">
        <v>281.25</v>
      </c>
      <c r="Z304" s="4"/>
      <c r="AA304" s="4"/>
      <c r="AB304" s="4"/>
    </row>
    <row r="305" spans="1:28" x14ac:dyDescent="0.2">
      <c r="A305" s="4">
        <v>50</v>
      </c>
      <c r="B305" s="4">
        <v>0</v>
      </c>
      <c r="C305" s="4">
        <v>0</v>
      </c>
      <c r="D305" s="4">
        <v>1</v>
      </c>
      <c r="E305" s="4">
        <v>222</v>
      </c>
      <c r="F305" s="4">
        <f>ROUND(Source!AO301,O305)</f>
        <v>0</v>
      </c>
      <c r="G305" s="4" t="s">
        <v>47</v>
      </c>
      <c r="H305" s="4" t="s">
        <v>48</v>
      </c>
      <c r="I305" s="4"/>
      <c r="J305" s="4"/>
      <c r="K305" s="4">
        <v>222</v>
      </c>
      <c r="L305" s="4">
        <v>3</v>
      </c>
      <c r="M305" s="4">
        <v>3</v>
      </c>
      <c r="N305" s="4" t="s">
        <v>3</v>
      </c>
      <c r="O305" s="4">
        <v>2</v>
      </c>
      <c r="P305" s="4"/>
      <c r="Q305" s="4"/>
      <c r="R305" s="4"/>
      <c r="S305" s="4"/>
      <c r="T305" s="4"/>
      <c r="U305" s="4"/>
      <c r="V305" s="4"/>
      <c r="W305" s="4">
        <v>0</v>
      </c>
      <c r="X305" s="4">
        <v>1</v>
      </c>
      <c r="Y305" s="4">
        <v>0</v>
      </c>
      <c r="Z305" s="4"/>
      <c r="AA305" s="4"/>
      <c r="AB305" s="4"/>
    </row>
    <row r="306" spans="1:28" x14ac:dyDescent="0.2">
      <c r="A306" s="4">
        <v>50</v>
      </c>
      <c r="B306" s="4">
        <v>0</v>
      </c>
      <c r="C306" s="4">
        <v>0</v>
      </c>
      <c r="D306" s="4">
        <v>1</v>
      </c>
      <c r="E306" s="4">
        <v>225</v>
      </c>
      <c r="F306" s="4">
        <f>ROUND(Source!AV301,O306)</f>
        <v>281.25</v>
      </c>
      <c r="G306" s="4" t="s">
        <v>49</v>
      </c>
      <c r="H306" s="4" t="s">
        <v>50</v>
      </c>
      <c r="I306" s="4"/>
      <c r="J306" s="4"/>
      <c r="K306" s="4">
        <v>225</v>
      </c>
      <c r="L306" s="4">
        <v>4</v>
      </c>
      <c r="M306" s="4">
        <v>3</v>
      </c>
      <c r="N306" s="4" t="s">
        <v>3</v>
      </c>
      <c r="O306" s="4">
        <v>2</v>
      </c>
      <c r="P306" s="4"/>
      <c r="Q306" s="4"/>
      <c r="R306" s="4"/>
      <c r="S306" s="4"/>
      <c r="T306" s="4"/>
      <c r="U306" s="4"/>
      <c r="V306" s="4"/>
      <c r="W306" s="4">
        <v>281.25</v>
      </c>
      <c r="X306" s="4">
        <v>1</v>
      </c>
      <c r="Y306" s="4">
        <v>281.25</v>
      </c>
      <c r="Z306" s="4"/>
      <c r="AA306" s="4"/>
      <c r="AB306" s="4"/>
    </row>
    <row r="307" spans="1:28" x14ac:dyDescent="0.2">
      <c r="A307" s="4">
        <v>50</v>
      </c>
      <c r="B307" s="4">
        <v>0</v>
      </c>
      <c r="C307" s="4">
        <v>0</v>
      </c>
      <c r="D307" s="4">
        <v>1</v>
      </c>
      <c r="E307" s="4">
        <v>226</v>
      </c>
      <c r="F307" s="4">
        <f>ROUND(Source!AW301,O307)</f>
        <v>281.25</v>
      </c>
      <c r="G307" s="4" t="s">
        <v>51</v>
      </c>
      <c r="H307" s="4" t="s">
        <v>52</v>
      </c>
      <c r="I307" s="4"/>
      <c r="J307" s="4"/>
      <c r="K307" s="4">
        <v>226</v>
      </c>
      <c r="L307" s="4">
        <v>5</v>
      </c>
      <c r="M307" s="4">
        <v>3</v>
      </c>
      <c r="N307" s="4" t="s">
        <v>3</v>
      </c>
      <c r="O307" s="4">
        <v>2</v>
      </c>
      <c r="P307" s="4"/>
      <c r="Q307" s="4"/>
      <c r="R307" s="4"/>
      <c r="S307" s="4"/>
      <c r="T307" s="4"/>
      <c r="U307" s="4"/>
      <c r="V307" s="4"/>
      <c r="W307" s="4">
        <v>281.25</v>
      </c>
      <c r="X307" s="4">
        <v>1</v>
      </c>
      <c r="Y307" s="4">
        <v>281.25</v>
      </c>
      <c r="Z307" s="4"/>
      <c r="AA307" s="4"/>
      <c r="AB307" s="4"/>
    </row>
    <row r="308" spans="1:28" x14ac:dyDescent="0.2">
      <c r="A308" s="4">
        <v>50</v>
      </c>
      <c r="B308" s="4">
        <v>0</v>
      </c>
      <c r="C308" s="4">
        <v>0</v>
      </c>
      <c r="D308" s="4">
        <v>1</v>
      </c>
      <c r="E308" s="4">
        <v>227</v>
      </c>
      <c r="F308" s="4">
        <f>ROUND(Source!AX301,O308)</f>
        <v>0</v>
      </c>
      <c r="G308" s="4" t="s">
        <v>53</v>
      </c>
      <c r="H308" s="4" t="s">
        <v>54</v>
      </c>
      <c r="I308" s="4"/>
      <c r="J308" s="4"/>
      <c r="K308" s="4">
        <v>227</v>
      </c>
      <c r="L308" s="4">
        <v>6</v>
      </c>
      <c r="M308" s="4">
        <v>3</v>
      </c>
      <c r="N308" s="4" t="s">
        <v>3</v>
      </c>
      <c r="O308" s="4">
        <v>2</v>
      </c>
      <c r="P308" s="4"/>
      <c r="Q308" s="4"/>
      <c r="R308" s="4"/>
      <c r="S308" s="4"/>
      <c r="T308" s="4"/>
      <c r="U308" s="4"/>
      <c r="V308" s="4"/>
      <c r="W308" s="4">
        <v>0</v>
      </c>
      <c r="X308" s="4">
        <v>1</v>
      </c>
      <c r="Y308" s="4">
        <v>0</v>
      </c>
      <c r="Z308" s="4"/>
      <c r="AA308" s="4"/>
      <c r="AB308" s="4"/>
    </row>
    <row r="309" spans="1:28" x14ac:dyDescent="0.2">
      <c r="A309" s="4">
        <v>50</v>
      </c>
      <c r="B309" s="4">
        <v>0</v>
      </c>
      <c r="C309" s="4">
        <v>0</v>
      </c>
      <c r="D309" s="4">
        <v>1</v>
      </c>
      <c r="E309" s="4">
        <v>228</v>
      </c>
      <c r="F309" s="4">
        <f>ROUND(Source!AY301,O309)</f>
        <v>281.25</v>
      </c>
      <c r="G309" s="4" t="s">
        <v>55</v>
      </c>
      <c r="H309" s="4" t="s">
        <v>56</v>
      </c>
      <c r="I309" s="4"/>
      <c r="J309" s="4"/>
      <c r="K309" s="4">
        <v>228</v>
      </c>
      <c r="L309" s="4">
        <v>7</v>
      </c>
      <c r="M309" s="4">
        <v>3</v>
      </c>
      <c r="N309" s="4" t="s">
        <v>3</v>
      </c>
      <c r="O309" s="4">
        <v>2</v>
      </c>
      <c r="P309" s="4"/>
      <c r="Q309" s="4"/>
      <c r="R309" s="4"/>
      <c r="S309" s="4"/>
      <c r="T309" s="4"/>
      <c r="U309" s="4"/>
      <c r="V309" s="4"/>
      <c r="W309" s="4">
        <v>281.25</v>
      </c>
      <c r="X309" s="4">
        <v>1</v>
      </c>
      <c r="Y309" s="4">
        <v>281.25</v>
      </c>
      <c r="Z309" s="4"/>
      <c r="AA309" s="4"/>
      <c r="AB309" s="4"/>
    </row>
    <row r="310" spans="1:28" x14ac:dyDescent="0.2">
      <c r="A310" s="4">
        <v>50</v>
      </c>
      <c r="B310" s="4">
        <v>0</v>
      </c>
      <c r="C310" s="4">
        <v>0</v>
      </c>
      <c r="D310" s="4">
        <v>1</v>
      </c>
      <c r="E310" s="4">
        <v>216</v>
      </c>
      <c r="F310" s="4">
        <f>ROUND(Source!AP301,O310)</f>
        <v>0</v>
      </c>
      <c r="G310" s="4" t="s">
        <v>57</v>
      </c>
      <c r="H310" s="4" t="s">
        <v>58</v>
      </c>
      <c r="I310" s="4"/>
      <c r="J310" s="4"/>
      <c r="K310" s="4">
        <v>216</v>
      </c>
      <c r="L310" s="4">
        <v>8</v>
      </c>
      <c r="M310" s="4">
        <v>3</v>
      </c>
      <c r="N310" s="4" t="s">
        <v>3</v>
      </c>
      <c r="O310" s="4">
        <v>2</v>
      </c>
      <c r="P310" s="4"/>
      <c r="Q310" s="4"/>
      <c r="R310" s="4"/>
      <c r="S310" s="4"/>
      <c r="T310" s="4"/>
      <c r="U310" s="4"/>
      <c r="V310" s="4"/>
      <c r="W310" s="4">
        <v>0</v>
      </c>
      <c r="X310" s="4">
        <v>1</v>
      </c>
      <c r="Y310" s="4">
        <v>0</v>
      </c>
      <c r="Z310" s="4"/>
      <c r="AA310" s="4"/>
      <c r="AB310" s="4"/>
    </row>
    <row r="311" spans="1:28" x14ac:dyDescent="0.2">
      <c r="A311" s="4">
        <v>50</v>
      </c>
      <c r="B311" s="4">
        <v>0</v>
      </c>
      <c r="C311" s="4">
        <v>0</v>
      </c>
      <c r="D311" s="4">
        <v>1</v>
      </c>
      <c r="E311" s="4">
        <v>223</v>
      </c>
      <c r="F311" s="4">
        <f>ROUND(Source!AQ301,O311)</f>
        <v>0</v>
      </c>
      <c r="G311" s="4" t="s">
        <v>59</v>
      </c>
      <c r="H311" s="4" t="s">
        <v>60</v>
      </c>
      <c r="I311" s="4"/>
      <c r="J311" s="4"/>
      <c r="K311" s="4">
        <v>223</v>
      </c>
      <c r="L311" s="4">
        <v>9</v>
      </c>
      <c r="M311" s="4">
        <v>3</v>
      </c>
      <c r="N311" s="4" t="s">
        <v>3</v>
      </c>
      <c r="O311" s="4">
        <v>2</v>
      </c>
      <c r="P311" s="4"/>
      <c r="Q311" s="4"/>
      <c r="R311" s="4"/>
      <c r="S311" s="4"/>
      <c r="T311" s="4"/>
      <c r="U311" s="4"/>
      <c r="V311" s="4"/>
      <c r="W311" s="4">
        <v>0</v>
      </c>
      <c r="X311" s="4">
        <v>1</v>
      </c>
      <c r="Y311" s="4">
        <v>0</v>
      </c>
      <c r="Z311" s="4"/>
      <c r="AA311" s="4"/>
      <c r="AB311" s="4"/>
    </row>
    <row r="312" spans="1:28" x14ac:dyDescent="0.2">
      <c r="A312" s="4">
        <v>50</v>
      </c>
      <c r="B312" s="4">
        <v>0</v>
      </c>
      <c r="C312" s="4">
        <v>0</v>
      </c>
      <c r="D312" s="4">
        <v>1</v>
      </c>
      <c r="E312" s="4">
        <v>229</v>
      </c>
      <c r="F312" s="4">
        <f>ROUND(Source!AZ301,O312)</f>
        <v>0</v>
      </c>
      <c r="G312" s="4" t="s">
        <v>61</v>
      </c>
      <c r="H312" s="4" t="s">
        <v>62</v>
      </c>
      <c r="I312" s="4"/>
      <c r="J312" s="4"/>
      <c r="K312" s="4">
        <v>229</v>
      </c>
      <c r="L312" s="4">
        <v>10</v>
      </c>
      <c r="M312" s="4">
        <v>3</v>
      </c>
      <c r="N312" s="4" t="s">
        <v>3</v>
      </c>
      <c r="O312" s="4">
        <v>2</v>
      </c>
      <c r="P312" s="4"/>
      <c r="Q312" s="4"/>
      <c r="R312" s="4"/>
      <c r="S312" s="4"/>
      <c r="T312" s="4"/>
      <c r="U312" s="4"/>
      <c r="V312" s="4"/>
      <c r="W312" s="4">
        <v>0</v>
      </c>
      <c r="X312" s="4">
        <v>1</v>
      </c>
      <c r="Y312" s="4">
        <v>0</v>
      </c>
      <c r="Z312" s="4"/>
      <c r="AA312" s="4"/>
      <c r="AB312" s="4"/>
    </row>
    <row r="313" spans="1:28" x14ac:dyDescent="0.2">
      <c r="A313" s="4">
        <v>50</v>
      </c>
      <c r="B313" s="4">
        <v>0</v>
      </c>
      <c r="C313" s="4">
        <v>0</v>
      </c>
      <c r="D313" s="4">
        <v>1</v>
      </c>
      <c r="E313" s="4">
        <v>203</v>
      </c>
      <c r="F313" s="4">
        <f>ROUND(Source!Q301,O313)</f>
        <v>3773.46</v>
      </c>
      <c r="G313" s="4" t="s">
        <v>63</v>
      </c>
      <c r="H313" s="4" t="s">
        <v>64</v>
      </c>
      <c r="I313" s="4"/>
      <c r="J313" s="4"/>
      <c r="K313" s="4">
        <v>203</v>
      </c>
      <c r="L313" s="4">
        <v>11</v>
      </c>
      <c r="M313" s="4">
        <v>3</v>
      </c>
      <c r="N313" s="4" t="s">
        <v>3</v>
      </c>
      <c r="O313" s="4">
        <v>2</v>
      </c>
      <c r="P313" s="4"/>
      <c r="Q313" s="4"/>
      <c r="R313" s="4"/>
      <c r="S313" s="4"/>
      <c r="T313" s="4"/>
      <c r="U313" s="4"/>
      <c r="V313" s="4"/>
      <c r="W313" s="4">
        <v>3773.46</v>
      </c>
      <c r="X313" s="4">
        <v>1</v>
      </c>
      <c r="Y313" s="4">
        <v>3773.46</v>
      </c>
      <c r="Z313" s="4"/>
      <c r="AA313" s="4"/>
      <c r="AB313" s="4"/>
    </row>
    <row r="314" spans="1:28" x14ac:dyDescent="0.2">
      <c r="A314" s="4">
        <v>50</v>
      </c>
      <c r="B314" s="4">
        <v>0</v>
      </c>
      <c r="C314" s="4">
        <v>0</v>
      </c>
      <c r="D314" s="4">
        <v>1</v>
      </c>
      <c r="E314" s="4">
        <v>231</v>
      </c>
      <c r="F314" s="4">
        <f>ROUND(Source!BB301,O314)</f>
        <v>0</v>
      </c>
      <c r="G314" s="4" t="s">
        <v>65</v>
      </c>
      <c r="H314" s="4" t="s">
        <v>66</v>
      </c>
      <c r="I314" s="4"/>
      <c r="J314" s="4"/>
      <c r="K314" s="4">
        <v>231</v>
      </c>
      <c r="L314" s="4">
        <v>12</v>
      </c>
      <c r="M314" s="4">
        <v>3</v>
      </c>
      <c r="N314" s="4" t="s">
        <v>3</v>
      </c>
      <c r="O314" s="4">
        <v>2</v>
      </c>
      <c r="P314" s="4"/>
      <c r="Q314" s="4"/>
      <c r="R314" s="4"/>
      <c r="S314" s="4"/>
      <c r="T314" s="4"/>
      <c r="U314" s="4"/>
      <c r="V314" s="4"/>
      <c r="W314" s="4">
        <v>0</v>
      </c>
      <c r="X314" s="4">
        <v>1</v>
      </c>
      <c r="Y314" s="4">
        <v>0</v>
      </c>
      <c r="Z314" s="4"/>
      <c r="AA314" s="4"/>
      <c r="AB314" s="4"/>
    </row>
    <row r="315" spans="1:28" x14ac:dyDescent="0.2">
      <c r="A315" s="4">
        <v>50</v>
      </c>
      <c r="B315" s="4">
        <v>0</v>
      </c>
      <c r="C315" s="4">
        <v>0</v>
      </c>
      <c r="D315" s="4">
        <v>1</v>
      </c>
      <c r="E315" s="4">
        <v>204</v>
      </c>
      <c r="F315" s="4">
        <f>ROUND(Source!R301,O315)</f>
        <v>2384.5300000000002</v>
      </c>
      <c r="G315" s="4" t="s">
        <v>67</v>
      </c>
      <c r="H315" s="4" t="s">
        <v>68</v>
      </c>
      <c r="I315" s="4"/>
      <c r="J315" s="4"/>
      <c r="K315" s="4">
        <v>204</v>
      </c>
      <c r="L315" s="4">
        <v>13</v>
      </c>
      <c r="M315" s="4">
        <v>3</v>
      </c>
      <c r="N315" s="4" t="s">
        <v>3</v>
      </c>
      <c r="O315" s="4">
        <v>2</v>
      </c>
      <c r="P315" s="4"/>
      <c r="Q315" s="4"/>
      <c r="R315" s="4"/>
      <c r="S315" s="4"/>
      <c r="T315" s="4"/>
      <c r="U315" s="4"/>
      <c r="V315" s="4"/>
      <c r="W315" s="4">
        <v>2384.5300000000002</v>
      </c>
      <c r="X315" s="4">
        <v>1</v>
      </c>
      <c r="Y315" s="4">
        <v>2384.5300000000002</v>
      </c>
      <c r="Z315" s="4"/>
      <c r="AA315" s="4"/>
      <c r="AB315" s="4"/>
    </row>
    <row r="316" spans="1:28" x14ac:dyDescent="0.2">
      <c r="A316" s="4">
        <v>50</v>
      </c>
      <c r="B316" s="4">
        <v>0</v>
      </c>
      <c r="C316" s="4">
        <v>0</v>
      </c>
      <c r="D316" s="4">
        <v>1</v>
      </c>
      <c r="E316" s="4">
        <v>205</v>
      </c>
      <c r="F316" s="4">
        <f>ROUND(Source!S301,O316)</f>
        <v>28472.75</v>
      </c>
      <c r="G316" s="4" t="s">
        <v>69</v>
      </c>
      <c r="H316" s="4" t="s">
        <v>70</v>
      </c>
      <c r="I316" s="4"/>
      <c r="J316" s="4"/>
      <c r="K316" s="4">
        <v>205</v>
      </c>
      <c r="L316" s="4">
        <v>14</v>
      </c>
      <c r="M316" s="4">
        <v>3</v>
      </c>
      <c r="N316" s="4" t="s">
        <v>3</v>
      </c>
      <c r="O316" s="4">
        <v>2</v>
      </c>
      <c r="P316" s="4"/>
      <c r="Q316" s="4"/>
      <c r="R316" s="4"/>
      <c r="S316" s="4"/>
      <c r="T316" s="4"/>
      <c r="U316" s="4"/>
      <c r="V316" s="4"/>
      <c r="W316" s="4">
        <v>28472.75</v>
      </c>
      <c r="X316" s="4">
        <v>1</v>
      </c>
      <c r="Y316" s="4">
        <v>28472.75</v>
      </c>
      <c r="Z316" s="4"/>
      <c r="AA316" s="4"/>
      <c r="AB316" s="4"/>
    </row>
    <row r="317" spans="1:28" x14ac:dyDescent="0.2">
      <c r="A317" s="4">
        <v>50</v>
      </c>
      <c r="B317" s="4">
        <v>0</v>
      </c>
      <c r="C317" s="4">
        <v>0</v>
      </c>
      <c r="D317" s="4">
        <v>1</v>
      </c>
      <c r="E317" s="4">
        <v>232</v>
      </c>
      <c r="F317" s="4">
        <f>ROUND(Source!BC301,O317)</f>
        <v>0</v>
      </c>
      <c r="G317" s="4" t="s">
        <v>71</v>
      </c>
      <c r="H317" s="4" t="s">
        <v>72</v>
      </c>
      <c r="I317" s="4"/>
      <c r="J317" s="4"/>
      <c r="K317" s="4">
        <v>232</v>
      </c>
      <c r="L317" s="4">
        <v>15</v>
      </c>
      <c r="M317" s="4">
        <v>3</v>
      </c>
      <c r="N317" s="4" t="s">
        <v>3</v>
      </c>
      <c r="O317" s="4">
        <v>2</v>
      </c>
      <c r="P317" s="4"/>
      <c r="Q317" s="4"/>
      <c r="R317" s="4"/>
      <c r="S317" s="4"/>
      <c r="T317" s="4"/>
      <c r="U317" s="4"/>
      <c r="V317" s="4"/>
      <c r="W317" s="4">
        <v>0</v>
      </c>
      <c r="X317" s="4">
        <v>1</v>
      </c>
      <c r="Y317" s="4">
        <v>0</v>
      </c>
      <c r="Z317" s="4"/>
      <c r="AA317" s="4"/>
      <c r="AB317" s="4"/>
    </row>
    <row r="318" spans="1:28" x14ac:dyDescent="0.2">
      <c r="A318" s="4">
        <v>50</v>
      </c>
      <c r="B318" s="4">
        <v>0</v>
      </c>
      <c r="C318" s="4">
        <v>0</v>
      </c>
      <c r="D318" s="4">
        <v>1</v>
      </c>
      <c r="E318" s="4">
        <v>214</v>
      </c>
      <c r="F318" s="4">
        <f>ROUND(Source!AS301,O318)</f>
        <v>0</v>
      </c>
      <c r="G318" s="4" t="s">
        <v>73</v>
      </c>
      <c r="H318" s="4" t="s">
        <v>74</v>
      </c>
      <c r="I318" s="4"/>
      <c r="J318" s="4"/>
      <c r="K318" s="4">
        <v>214</v>
      </c>
      <c r="L318" s="4">
        <v>16</v>
      </c>
      <c r="M318" s="4">
        <v>3</v>
      </c>
      <c r="N318" s="4" t="s">
        <v>3</v>
      </c>
      <c r="O318" s="4">
        <v>2</v>
      </c>
      <c r="P318" s="4"/>
      <c r="Q318" s="4"/>
      <c r="R318" s="4"/>
      <c r="S318" s="4"/>
      <c r="T318" s="4"/>
      <c r="U318" s="4"/>
      <c r="V318" s="4"/>
      <c r="W318" s="4">
        <v>0</v>
      </c>
      <c r="X318" s="4">
        <v>1</v>
      </c>
      <c r="Y318" s="4">
        <v>0</v>
      </c>
      <c r="Z318" s="4"/>
      <c r="AA318" s="4"/>
      <c r="AB318" s="4"/>
    </row>
    <row r="319" spans="1:28" x14ac:dyDescent="0.2">
      <c r="A319" s="4">
        <v>50</v>
      </c>
      <c r="B319" s="4">
        <v>0</v>
      </c>
      <c r="C319" s="4">
        <v>0</v>
      </c>
      <c r="D319" s="4">
        <v>1</v>
      </c>
      <c r="E319" s="4">
        <v>215</v>
      </c>
      <c r="F319" s="4">
        <f>ROUND(Source!AT301,O319)</f>
        <v>0</v>
      </c>
      <c r="G319" s="4" t="s">
        <v>75</v>
      </c>
      <c r="H319" s="4" t="s">
        <v>76</v>
      </c>
      <c r="I319" s="4"/>
      <c r="J319" s="4"/>
      <c r="K319" s="4">
        <v>215</v>
      </c>
      <c r="L319" s="4">
        <v>17</v>
      </c>
      <c r="M319" s="4">
        <v>3</v>
      </c>
      <c r="N319" s="4" t="s">
        <v>3</v>
      </c>
      <c r="O319" s="4">
        <v>2</v>
      </c>
      <c r="P319" s="4"/>
      <c r="Q319" s="4"/>
      <c r="R319" s="4"/>
      <c r="S319" s="4"/>
      <c r="T319" s="4"/>
      <c r="U319" s="4"/>
      <c r="V319" s="4"/>
      <c r="W319" s="4">
        <v>0</v>
      </c>
      <c r="X319" s="4">
        <v>1</v>
      </c>
      <c r="Y319" s="4">
        <v>0</v>
      </c>
      <c r="Z319" s="4"/>
      <c r="AA319" s="4"/>
      <c r="AB319" s="4"/>
    </row>
    <row r="320" spans="1:28" x14ac:dyDescent="0.2">
      <c r="A320" s="4">
        <v>50</v>
      </c>
      <c r="B320" s="4">
        <v>0</v>
      </c>
      <c r="C320" s="4">
        <v>0</v>
      </c>
      <c r="D320" s="4">
        <v>1</v>
      </c>
      <c r="E320" s="4">
        <v>217</v>
      </c>
      <c r="F320" s="4">
        <f>ROUND(Source!AU301,O320)</f>
        <v>57880.95</v>
      </c>
      <c r="G320" s="4" t="s">
        <v>77</v>
      </c>
      <c r="H320" s="4" t="s">
        <v>78</v>
      </c>
      <c r="I320" s="4"/>
      <c r="J320" s="4"/>
      <c r="K320" s="4">
        <v>217</v>
      </c>
      <c r="L320" s="4">
        <v>18</v>
      </c>
      <c r="M320" s="4">
        <v>3</v>
      </c>
      <c r="N320" s="4" t="s">
        <v>3</v>
      </c>
      <c r="O320" s="4">
        <v>2</v>
      </c>
      <c r="P320" s="4"/>
      <c r="Q320" s="4"/>
      <c r="R320" s="4"/>
      <c r="S320" s="4"/>
      <c r="T320" s="4"/>
      <c r="U320" s="4"/>
      <c r="V320" s="4"/>
      <c r="W320" s="4">
        <v>57880.95</v>
      </c>
      <c r="X320" s="4">
        <v>1</v>
      </c>
      <c r="Y320" s="4">
        <v>57880.95</v>
      </c>
      <c r="Z320" s="4"/>
      <c r="AA320" s="4"/>
      <c r="AB320" s="4"/>
    </row>
    <row r="321" spans="1:206" x14ac:dyDescent="0.2">
      <c r="A321" s="4">
        <v>50</v>
      </c>
      <c r="B321" s="4">
        <v>0</v>
      </c>
      <c r="C321" s="4">
        <v>0</v>
      </c>
      <c r="D321" s="4">
        <v>1</v>
      </c>
      <c r="E321" s="4">
        <v>230</v>
      </c>
      <c r="F321" s="4">
        <f>ROUND(Source!BA301,O321)</f>
        <v>0</v>
      </c>
      <c r="G321" s="4" t="s">
        <v>79</v>
      </c>
      <c r="H321" s="4" t="s">
        <v>80</v>
      </c>
      <c r="I321" s="4"/>
      <c r="J321" s="4"/>
      <c r="K321" s="4">
        <v>230</v>
      </c>
      <c r="L321" s="4">
        <v>19</v>
      </c>
      <c r="M321" s="4">
        <v>3</v>
      </c>
      <c r="N321" s="4" t="s">
        <v>3</v>
      </c>
      <c r="O321" s="4">
        <v>2</v>
      </c>
      <c r="P321" s="4"/>
      <c r="Q321" s="4"/>
      <c r="R321" s="4"/>
      <c r="S321" s="4"/>
      <c r="T321" s="4"/>
      <c r="U321" s="4"/>
      <c r="V321" s="4"/>
      <c r="W321" s="4">
        <v>0</v>
      </c>
      <c r="X321" s="4">
        <v>1</v>
      </c>
      <c r="Y321" s="4">
        <v>0</v>
      </c>
      <c r="Z321" s="4"/>
      <c r="AA321" s="4"/>
      <c r="AB321" s="4"/>
    </row>
    <row r="322" spans="1:206" x14ac:dyDescent="0.2">
      <c r="A322" s="4">
        <v>50</v>
      </c>
      <c r="B322" s="4">
        <v>0</v>
      </c>
      <c r="C322" s="4">
        <v>0</v>
      </c>
      <c r="D322" s="4">
        <v>1</v>
      </c>
      <c r="E322" s="4">
        <v>206</v>
      </c>
      <c r="F322" s="4">
        <f>ROUND(Source!T301,O322)</f>
        <v>0</v>
      </c>
      <c r="G322" s="4" t="s">
        <v>81</v>
      </c>
      <c r="H322" s="4" t="s">
        <v>82</v>
      </c>
      <c r="I322" s="4"/>
      <c r="J322" s="4"/>
      <c r="K322" s="4">
        <v>206</v>
      </c>
      <c r="L322" s="4">
        <v>20</v>
      </c>
      <c r="M322" s="4">
        <v>3</v>
      </c>
      <c r="N322" s="4" t="s">
        <v>3</v>
      </c>
      <c r="O322" s="4">
        <v>2</v>
      </c>
      <c r="P322" s="4"/>
      <c r="Q322" s="4"/>
      <c r="R322" s="4"/>
      <c r="S322" s="4"/>
      <c r="T322" s="4"/>
      <c r="U322" s="4"/>
      <c r="V322" s="4"/>
      <c r="W322" s="4">
        <v>0</v>
      </c>
      <c r="X322" s="4">
        <v>1</v>
      </c>
      <c r="Y322" s="4">
        <v>0</v>
      </c>
      <c r="Z322" s="4"/>
      <c r="AA322" s="4"/>
      <c r="AB322" s="4"/>
    </row>
    <row r="323" spans="1:206" x14ac:dyDescent="0.2">
      <c r="A323" s="4">
        <v>50</v>
      </c>
      <c r="B323" s="4">
        <v>0</v>
      </c>
      <c r="C323" s="4">
        <v>0</v>
      </c>
      <c r="D323" s="4">
        <v>1</v>
      </c>
      <c r="E323" s="4">
        <v>207</v>
      </c>
      <c r="F323" s="4">
        <f>Source!U301</f>
        <v>53.359899999999996</v>
      </c>
      <c r="G323" s="4" t="s">
        <v>83</v>
      </c>
      <c r="H323" s="4" t="s">
        <v>84</v>
      </c>
      <c r="I323" s="4"/>
      <c r="J323" s="4"/>
      <c r="K323" s="4">
        <v>207</v>
      </c>
      <c r="L323" s="4">
        <v>21</v>
      </c>
      <c r="M323" s="4">
        <v>3</v>
      </c>
      <c r="N323" s="4" t="s">
        <v>3</v>
      </c>
      <c r="O323" s="4">
        <v>-1</v>
      </c>
      <c r="P323" s="4"/>
      <c r="Q323" s="4"/>
      <c r="R323" s="4"/>
      <c r="S323" s="4"/>
      <c r="T323" s="4"/>
      <c r="U323" s="4"/>
      <c r="V323" s="4"/>
      <c r="W323" s="4">
        <v>53.359899999999996</v>
      </c>
      <c r="X323" s="4">
        <v>1</v>
      </c>
      <c r="Y323" s="4">
        <v>53.359899999999996</v>
      </c>
      <c r="Z323" s="4"/>
      <c r="AA323" s="4"/>
      <c r="AB323" s="4"/>
    </row>
    <row r="324" spans="1:206" x14ac:dyDescent="0.2">
      <c r="A324" s="4">
        <v>50</v>
      </c>
      <c r="B324" s="4">
        <v>0</v>
      </c>
      <c r="C324" s="4">
        <v>0</v>
      </c>
      <c r="D324" s="4">
        <v>1</v>
      </c>
      <c r="E324" s="4">
        <v>208</v>
      </c>
      <c r="F324" s="4">
        <f>Source!V301</f>
        <v>0</v>
      </c>
      <c r="G324" s="4" t="s">
        <v>85</v>
      </c>
      <c r="H324" s="4" t="s">
        <v>86</v>
      </c>
      <c r="I324" s="4"/>
      <c r="J324" s="4"/>
      <c r="K324" s="4">
        <v>208</v>
      </c>
      <c r="L324" s="4">
        <v>22</v>
      </c>
      <c r="M324" s="4">
        <v>3</v>
      </c>
      <c r="N324" s="4" t="s">
        <v>3</v>
      </c>
      <c r="O324" s="4">
        <v>-1</v>
      </c>
      <c r="P324" s="4"/>
      <c r="Q324" s="4"/>
      <c r="R324" s="4"/>
      <c r="S324" s="4"/>
      <c r="T324" s="4"/>
      <c r="U324" s="4"/>
      <c r="V324" s="4"/>
      <c r="W324" s="4">
        <v>0</v>
      </c>
      <c r="X324" s="4">
        <v>1</v>
      </c>
      <c r="Y324" s="4">
        <v>0</v>
      </c>
      <c r="Z324" s="4"/>
      <c r="AA324" s="4"/>
      <c r="AB324" s="4"/>
    </row>
    <row r="325" spans="1:206" x14ac:dyDescent="0.2">
      <c r="A325" s="4">
        <v>50</v>
      </c>
      <c r="B325" s="4">
        <v>0</v>
      </c>
      <c r="C325" s="4">
        <v>0</v>
      </c>
      <c r="D325" s="4">
        <v>1</v>
      </c>
      <c r="E325" s="4">
        <v>209</v>
      </c>
      <c r="F325" s="4">
        <f>ROUND(Source!W301,O325)</f>
        <v>0</v>
      </c>
      <c r="G325" s="4" t="s">
        <v>87</v>
      </c>
      <c r="H325" s="4" t="s">
        <v>88</v>
      </c>
      <c r="I325" s="4"/>
      <c r="J325" s="4"/>
      <c r="K325" s="4">
        <v>209</v>
      </c>
      <c r="L325" s="4">
        <v>23</v>
      </c>
      <c r="M325" s="4">
        <v>3</v>
      </c>
      <c r="N325" s="4" t="s">
        <v>3</v>
      </c>
      <c r="O325" s="4">
        <v>2</v>
      </c>
      <c r="P325" s="4"/>
      <c r="Q325" s="4"/>
      <c r="R325" s="4"/>
      <c r="S325" s="4"/>
      <c r="T325" s="4"/>
      <c r="U325" s="4"/>
      <c r="V325" s="4"/>
      <c r="W325" s="4">
        <v>0</v>
      </c>
      <c r="X325" s="4">
        <v>1</v>
      </c>
      <c r="Y325" s="4">
        <v>0</v>
      </c>
      <c r="Z325" s="4"/>
      <c r="AA325" s="4"/>
      <c r="AB325" s="4"/>
    </row>
    <row r="326" spans="1:206" x14ac:dyDescent="0.2">
      <c r="A326" s="4">
        <v>50</v>
      </c>
      <c r="B326" s="4">
        <v>0</v>
      </c>
      <c r="C326" s="4">
        <v>0</v>
      </c>
      <c r="D326" s="4">
        <v>1</v>
      </c>
      <c r="E326" s="4">
        <v>233</v>
      </c>
      <c r="F326" s="4">
        <f>ROUND(Source!BD301,O326)</f>
        <v>0</v>
      </c>
      <c r="G326" s="4" t="s">
        <v>89</v>
      </c>
      <c r="H326" s="4" t="s">
        <v>90</v>
      </c>
      <c r="I326" s="4"/>
      <c r="J326" s="4"/>
      <c r="K326" s="4">
        <v>233</v>
      </c>
      <c r="L326" s="4">
        <v>24</v>
      </c>
      <c r="M326" s="4">
        <v>3</v>
      </c>
      <c r="N326" s="4" t="s">
        <v>3</v>
      </c>
      <c r="O326" s="4">
        <v>2</v>
      </c>
      <c r="P326" s="4"/>
      <c r="Q326" s="4"/>
      <c r="R326" s="4"/>
      <c r="S326" s="4"/>
      <c r="T326" s="4"/>
      <c r="U326" s="4"/>
      <c r="V326" s="4"/>
      <c r="W326" s="4">
        <v>0</v>
      </c>
      <c r="X326" s="4">
        <v>1</v>
      </c>
      <c r="Y326" s="4">
        <v>0</v>
      </c>
      <c r="Z326" s="4"/>
      <c r="AA326" s="4"/>
      <c r="AB326" s="4"/>
    </row>
    <row r="327" spans="1:206" x14ac:dyDescent="0.2">
      <c r="A327" s="4">
        <v>50</v>
      </c>
      <c r="B327" s="4">
        <v>0</v>
      </c>
      <c r="C327" s="4">
        <v>0</v>
      </c>
      <c r="D327" s="4">
        <v>1</v>
      </c>
      <c r="E327" s="4">
        <v>210</v>
      </c>
      <c r="F327" s="4">
        <f>ROUND(Source!X301,O327)</f>
        <v>19930.919999999998</v>
      </c>
      <c r="G327" s="4" t="s">
        <v>91</v>
      </c>
      <c r="H327" s="4" t="s">
        <v>92</v>
      </c>
      <c r="I327" s="4"/>
      <c r="J327" s="4"/>
      <c r="K327" s="4">
        <v>210</v>
      </c>
      <c r="L327" s="4">
        <v>25</v>
      </c>
      <c r="M327" s="4">
        <v>3</v>
      </c>
      <c r="N327" s="4" t="s">
        <v>3</v>
      </c>
      <c r="O327" s="4">
        <v>2</v>
      </c>
      <c r="P327" s="4"/>
      <c r="Q327" s="4"/>
      <c r="R327" s="4"/>
      <c r="S327" s="4"/>
      <c r="T327" s="4"/>
      <c r="U327" s="4"/>
      <c r="V327" s="4"/>
      <c r="W327" s="4">
        <v>19930.919999999998</v>
      </c>
      <c r="X327" s="4">
        <v>1</v>
      </c>
      <c r="Y327" s="4">
        <v>19930.919999999998</v>
      </c>
      <c r="Z327" s="4"/>
      <c r="AA327" s="4"/>
      <c r="AB327" s="4"/>
    </row>
    <row r="328" spans="1:206" x14ac:dyDescent="0.2">
      <c r="A328" s="4">
        <v>50</v>
      </c>
      <c r="B328" s="4">
        <v>0</v>
      </c>
      <c r="C328" s="4">
        <v>0</v>
      </c>
      <c r="D328" s="4">
        <v>1</v>
      </c>
      <c r="E328" s="4">
        <v>211</v>
      </c>
      <c r="F328" s="4">
        <f>ROUND(Source!Y301,O328)</f>
        <v>2847.27</v>
      </c>
      <c r="G328" s="4" t="s">
        <v>93</v>
      </c>
      <c r="H328" s="4" t="s">
        <v>94</v>
      </c>
      <c r="I328" s="4"/>
      <c r="J328" s="4"/>
      <c r="K328" s="4">
        <v>211</v>
      </c>
      <c r="L328" s="4">
        <v>26</v>
      </c>
      <c r="M328" s="4">
        <v>3</v>
      </c>
      <c r="N328" s="4" t="s">
        <v>3</v>
      </c>
      <c r="O328" s="4">
        <v>2</v>
      </c>
      <c r="P328" s="4"/>
      <c r="Q328" s="4"/>
      <c r="R328" s="4"/>
      <c r="S328" s="4"/>
      <c r="T328" s="4"/>
      <c r="U328" s="4"/>
      <c r="V328" s="4"/>
      <c r="W328" s="4">
        <v>2847.27</v>
      </c>
      <c r="X328" s="4">
        <v>1</v>
      </c>
      <c r="Y328" s="4">
        <v>2847.27</v>
      </c>
      <c r="Z328" s="4"/>
      <c r="AA328" s="4"/>
      <c r="AB328" s="4"/>
    </row>
    <row r="329" spans="1:206" x14ac:dyDescent="0.2">
      <c r="A329" s="4">
        <v>50</v>
      </c>
      <c r="B329" s="4">
        <v>0</v>
      </c>
      <c r="C329" s="4">
        <v>0</v>
      </c>
      <c r="D329" s="4">
        <v>1</v>
      </c>
      <c r="E329" s="4">
        <v>224</v>
      </c>
      <c r="F329" s="4">
        <f>ROUND(Source!AR301,O329)</f>
        <v>57880.95</v>
      </c>
      <c r="G329" s="4" t="s">
        <v>95</v>
      </c>
      <c r="H329" s="4" t="s">
        <v>96</v>
      </c>
      <c r="I329" s="4"/>
      <c r="J329" s="4"/>
      <c r="K329" s="4">
        <v>224</v>
      </c>
      <c r="L329" s="4">
        <v>27</v>
      </c>
      <c r="M329" s="4">
        <v>3</v>
      </c>
      <c r="N329" s="4" t="s">
        <v>3</v>
      </c>
      <c r="O329" s="4">
        <v>2</v>
      </c>
      <c r="P329" s="4"/>
      <c r="Q329" s="4"/>
      <c r="R329" s="4"/>
      <c r="S329" s="4"/>
      <c r="T329" s="4"/>
      <c r="U329" s="4"/>
      <c r="V329" s="4"/>
      <c r="W329" s="4">
        <v>57880.95</v>
      </c>
      <c r="X329" s="4">
        <v>1</v>
      </c>
      <c r="Y329" s="4">
        <v>57880.95</v>
      </c>
      <c r="Z329" s="4"/>
      <c r="AA329" s="4"/>
      <c r="AB329" s="4"/>
    </row>
    <row r="331" spans="1:206" x14ac:dyDescent="0.2">
      <c r="A331" s="1">
        <v>4</v>
      </c>
      <c r="B331" s="1">
        <v>1</v>
      </c>
      <c r="C331" s="1"/>
      <c r="D331" s="1">
        <f>ROW(A372)</f>
        <v>372</v>
      </c>
      <c r="E331" s="1"/>
      <c r="F331" s="1" t="s">
        <v>12</v>
      </c>
      <c r="G331" s="1" t="s">
        <v>146</v>
      </c>
      <c r="H331" s="1" t="s">
        <v>3</v>
      </c>
      <c r="I331" s="1">
        <v>0</v>
      </c>
      <c r="J331" s="1"/>
      <c r="K331" s="1">
        <v>-1</v>
      </c>
      <c r="L331" s="1"/>
      <c r="M331" s="1" t="s">
        <v>3</v>
      </c>
      <c r="N331" s="1"/>
      <c r="O331" s="1"/>
      <c r="P331" s="1"/>
      <c r="Q331" s="1"/>
      <c r="R331" s="1"/>
      <c r="S331" s="1">
        <v>0</v>
      </c>
      <c r="T331" s="1"/>
      <c r="U331" s="1" t="s">
        <v>3</v>
      </c>
      <c r="V331" s="1">
        <v>0</v>
      </c>
      <c r="W331" s="1"/>
      <c r="X331" s="1"/>
      <c r="Y331" s="1"/>
      <c r="Z331" s="1"/>
      <c r="AA331" s="1"/>
      <c r="AB331" s="1" t="s">
        <v>3</v>
      </c>
      <c r="AC331" s="1" t="s">
        <v>3</v>
      </c>
      <c r="AD331" s="1" t="s">
        <v>3</v>
      </c>
      <c r="AE331" s="1" t="s">
        <v>3</v>
      </c>
      <c r="AF331" s="1" t="s">
        <v>3</v>
      </c>
      <c r="AG331" s="1" t="s">
        <v>3</v>
      </c>
      <c r="AH331" s="1"/>
      <c r="AI331" s="1"/>
      <c r="AJ331" s="1"/>
      <c r="AK331" s="1"/>
      <c r="AL331" s="1"/>
      <c r="AM331" s="1"/>
      <c r="AN331" s="1"/>
      <c r="AO331" s="1"/>
      <c r="AP331" s="1" t="s">
        <v>3</v>
      </c>
      <c r="AQ331" s="1" t="s">
        <v>3</v>
      </c>
      <c r="AR331" s="1" t="s">
        <v>3</v>
      </c>
      <c r="AS331" s="1"/>
      <c r="AT331" s="1"/>
      <c r="AU331" s="1"/>
      <c r="AV331" s="1"/>
      <c r="AW331" s="1"/>
      <c r="AX331" s="1"/>
      <c r="AY331" s="1"/>
      <c r="AZ331" s="1" t="s">
        <v>3</v>
      </c>
      <c r="BA331" s="1"/>
      <c r="BB331" s="1" t="s">
        <v>3</v>
      </c>
      <c r="BC331" s="1" t="s">
        <v>3</v>
      </c>
      <c r="BD331" s="1" t="s">
        <v>3</v>
      </c>
      <c r="BE331" s="1" t="s">
        <v>3</v>
      </c>
      <c r="BF331" s="1" t="s">
        <v>3</v>
      </c>
      <c r="BG331" s="1" t="s">
        <v>3</v>
      </c>
      <c r="BH331" s="1" t="s">
        <v>3</v>
      </c>
      <c r="BI331" s="1" t="s">
        <v>3</v>
      </c>
      <c r="BJ331" s="1" t="s">
        <v>3</v>
      </c>
      <c r="BK331" s="1" t="s">
        <v>3</v>
      </c>
      <c r="BL331" s="1" t="s">
        <v>3</v>
      </c>
      <c r="BM331" s="1" t="s">
        <v>3</v>
      </c>
      <c r="BN331" s="1" t="s">
        <v>3</v>
      </c>
      <c r="BO331" s="1" t="s">
        <v>3</v>
      </c>
      <c r="BP331" s="1" t="s">
        <v>3</v>
      </c>
      <c r="BQ331" s="1"/>
      <c r="BR331" s="1"/>
      <c r="BS331" s="1"/>
      <c r="BT331" s="1"/>
      <c r="BU331" s="1"/>
      <c r="BV331" s="1"/>
      <c r="BW331" s="1"/>
      <c r="BX331" s="1">
        <v>0</v>
      </c>
      <c r="BY331" s="1"/>
      <c r="BZ331" s="1"/>
      <c r="CA331" s="1"/>
      <c r="CB331" s="1"/>
      <c r="CC331" s="1"/>
      <c r="CD331" s="1"/>
      <c r="CE331" s="1"/>
      <c r="CF331" s="1"/>
      <c r="CG331" s="1"/>
      <c r="CH331" s="1"/>
      <c r="CI331" s="1"/>
      <c r="CJ331" s="1">
        <v>0</v>
      </c>
    </row>
    <row r="333" spans="1:206" x14ac:dyDescent="0.2">
      <c r="A333" s="2">
        <v>52</v>
      </c>
      <c r="B333" s="2">
        <f t="shared" ref="B333:G333" si="162">B372</f>
        <v>1</v>
      </c>
      <c r="C333" s="2">
        <f t="shared" si="162"/>
        <v>4</v>
      </c>
      <c r="D333" s="2">
        <f t="shared" si="162"/>
        <v>331</v>
      </c>
      <c r="E333" s="2">
        <f t="shared" si="162"/>
        <v>0</v>
      </c>
      <c r="F333" s="2" t="str">
        <f t="shared" si="162"/>
        <v>Новый раздел</v>
      </c>
      <c r="G333" s="2" t="str">
        <f t="shared" si="162"/>
        <v>2 Внутренние сети отопления</v>
      </c>
      <c r="H333" s="2"/>
      <c r="I333" s="2"/>
      <c r="J333" s="2"/>
      <c r="K333" s="2"/>
      <c r="L333" s="2"/>
      <c r="M333" s="2"/>
      <c r="N333" s="2"/>
      <c r="O333" s="2">
        <f t="shared" ref="O333:AT333" si="163">O372</f>
        <v>2310.88</v>
      </c>
      <c r="P333" s="2">
        <f t="shared" si="163"/>
        <v>57.2</v>
      </c>
      <c r="Q333" s="2">
        <f t="shared" si="163"/>
        <v>5.98</v>
      </c>
      <c r="R333" s="2">
        <f t="shared" si="163"/>
        <v>0</v>
      </c>
      <c r="S333" s="2">
        <f t="shared" si="163"/>
        <v>2247.6999999999998</v>
      </c>
      <c r="T333" s="2">
        <f t="shared" si="163"/>
        <v>0</v>
      </c>
      <c r="U333" s="2">
        <f t="shared" si="163"/>
        <v>3.6400000000000006</v>
      </c>
      <c r="V333" s="2">
        <f t="shared" si="163"/>
        <v>0</v>
      </c>
      <c r="W333" s="2">
        <f t="shared" si="163"/>
        <v>0</v>
      </c>
      <c r="X333" s="2">
        <f t="shared" si="163"/>
        <v>1573.39</v>
      </c>
      <c r="Y333" s="2">
        <f t="shared" si="163"/>
        <v>224.77</v>
      </c>
      <c r="Z333" s="2">
        <f t="shared" si="163"/>
        <v>0</v>
      </c>
      <c r="AA333" s="2">
        <f t="shared" si="163"/>
        <v>0</v>
      </c>
      <c r="AB333" s="2">
        <f t="shared" si="163"/>
        <v>0</v>
      </c>
      <c r="AC333" s="2">
        <f t="shared" si="163"/>
        <v>0</v>
      </c>
      <c r="AD333" s="2">
        <f t="shared" si="163"/>
        <v>0</v>
      </c>
      <c r="AE333" s="2">
        <f t="shared" si="163"/>
        <v>0</v>
      </c>
      <c r="AF333" s="2">
        <f t="shared" si="163"/>
        <v>0</v>
      </c>
      <c r="AG333" s="2">
        <f t="shared" si="163"/>
        <v>0</v>
      </c>
      <c r="AH333" s="2">
        <f t="shared" si="163"/>
        <v>0</v>
      </c>
      <c r="AI333" s="2">
        <f t="shared" si="163"/>
        <v>0</v>
      </c>
      <c r="AJ333" s="2">
        <f t="shared" si="163"/>
        <v>0</v>
      </c>
      <c r="AK333" s="2">
        <f t="shared" si="163"/>
        <v>0</v>
      </c>
      <c r="AL333" s="2">
        <f t="shared" si="163"/>
        <v>0</v>
      </c>
      <c r="AM333" s="2">
        <f t="shared" si="163"/>
        <v>0</v>
      </c>
      <c r="AN333" s="2">
        <f t="shared" si="163"/>
        <v>0</v>
      </c>
      <c r="AO333" s="2">
        <f t="shared" si="163"/>
        <v>0</v>
      </c>
      <c r="AP333" s="2">
        <f t="shared" si="163"/>
        <v>0</v>
      </c>
      <c r="AQ333" s="2">
        <f t="shared" si="163"/>
        <v>0</v>
      </c>
      <c r="AR333" s="2">
        <f t="shared" si="163"/>
        <v>4109.04</v>
      </c>
      <c r="AS333" s="2">
        <f t="shared" si="163"/>
        <v>0</v>
      </c>
      <c r="AT333" s="2">
        <f t="shared" si="163"/>
        <v>0</v>
      </c>
      <c r="AU333" s="2">
        <f t="shared" ref="AU333:BZ333" si="164">AU372</f>
        <v>4109.04</v>
      </c>
      <c r="AV333" s="2">
        <f t="shared" si="164"/>
        <v>57.2</v>
      </c>
      <c r="AW333" s="2">
        <f t="shared" si="164"/>
        <v>57.2</v>
      </c>
      <c r="AX333" s="2">
        <f t="shared" si="164"/>
        <v>0</v>
      </c>
      <c r="AY333" s="2">
        <f t="shared" si="164"/>
        <v>57.2</v>
      </c>
      <c r="AZ333" s="2">
        <f t="shared" si="164"/>
        <v>0</v>
      </c>
      <c r="BA333" s="2">
        <f t="shared" si="164"/>
        <v>0</v>
      </c>
      <c r="BB333" s="2">
        <f t="shared" si="164"/>
        <v>0</v>
      </c>
      <c r="BC333" s="2">
        <f t="shared" si="164"/>
        <v>0</v>
      </c>
      <c r="BD333" s="2">
        <f t="shared" si="164"/>
        <v>0</v>
      </c>
      <c r="BE333" s="2">
        <f t="shared" si="164"/>
        <v>0</v>
      </c>
      <c r="BF333" s="2">
        <f t="shared" si="164"/>
        <v>0</v>
      </c>
      <c r="BG333" s="2">
        <f t="shared" si="164"/>
        <v>0</v>
      </c>
      <c r="BH333" s="2">
        <f t="shared" si="164"/>
        <v>0</v>
      </c>
      <c r="BI333" s="2">
        <f t="shared" si="164"/>
        <v>0</v>
      </c>
      <c r="BJ333" s="2">
        <f t="shared" si="164"/>
        <v>0</v>
      </c>
      <c r="BK333" s="2">
        <f t="shared" si="164"/>
        <v>0</v>
      </c>
      <c r="BL333" s="2">
        <f t="shared" si="164"/>
        <v>0</v>
      </c>
      <c r="BM333" s="2">
        <f t="shared" si="164"/>
        <v>0</v>
      </c>
      <c r="BN333" s="2">
        <f t="shared" si="164"/>
        <v>0</v>
      </c>
      <c r="BO333" s="2">
        <f t="shared" si="164"/>
        <v>0</v>
      </c>
      <c r="BP333" s="2">
        <f t="shared" si="164"/>
        <v>0</v>
      </c>
      <c r="BQ333" s="2">
        <f t="shared" si="164"/>
        <v>0</v>
      </c>
      <c r="BR333" s="2">
        <f t="shared" si="164"/>
        <v>0</v>
      </c>
      <c r="BS333" s="2">
        <f t="shared" si="164"/>
        <v>0</v>
      </c>
      <c r="BT333" s="2">
        <f t="shared" si="164"/>
        <v>0</v>
      </c>
      <c r="BU333" s="2">
        <f t="shared" si="164"/>
        <v>0</v>
      </c>
      <c r="BV333" s="2">
        <f t="shared" si="164"/>
        <v>0</v>
      </c>
      <c r="BW333" s="2">
        <f t="shared" si="164"/>
        <v>0</v>
      </c>
      <c r="BX333" s="2">
        <f t="shared" si="164"/>
        <v>0</v>
      </c>
      <c r="BY333" s="2">
        <f t="shared" si="164"/>
        <v>0</v>
      </c>
      <c r="BZ333" s="2">
        <f t="shared" si="164"/>
        <v>0</v>
      </c>
      <c r="CA333" s="2">
        <f t="shared" ref="CA333:DF333" si="165">CA372</f>
        <v>0</v>
      </c>
      <c r="CB333" s="2">
        <f t="shared" si="165"/>
        <v>0</v>
      </c>
      <c r="CC333" s="2">
        <f t="shared" si="165"/>
        <v>0</v>
      </c>
      <c r="CD333" s="2">
        <f t="shared" si="165"/>
        <v>0</v>
      </c>
      <c r="CE333" s="2">
        <f t="shared" si="165"/>
        <v>0</v>
      </c>
      <c r="CF333" s="2">
        <f t="shared" si="165"/>
        <v>0</v>
      </c>
      <c r="CG333" s="2">
        <f t="shared" si="165"/>
        <v>0</v>
      </c>
      <c r="CH333" s="2">
        <f t="shared" si="165"/>
        <v>0</v>
      </c>
      <c r="CI333" s="2">
        <f t="shared" si="165"/>
        <v>0</v>
      </c>
      <c r="CJ333" s="2">
        <f t="shared" si="165"/>
        <v>0</v>
      </c>
      <c r="CK333" s="2">
        <f t="shared" si="165"/>
        <v>0</v>
      </c>
      <c r="CL333" s="2">
        <f t="shared" si="165"/>
        <v>0</v>
      </c>
      <c r="CM333" s="2">
        <f t="shared" si="165"/>
        <v>0</v>
      </c>
      <c r="CN333" s="2">
        <f t="shared" si="165"/>
        <v>0</v>
      </c>
      <c r="CO333" s="2">
        <f t="shared" si="165"/>
        <v>0</v>
      </c>
      <c r="CP333" s="2">
        <f t="shared" si="165"/>
        <v>0</v>
      </c>
      <c r="CQ333" s="2">
        <f t="shared" si="165"/>
        <v>0</v>
      </c>
      <c r="CR333" s="2">
        <f t="shared" si="165"/>
        <v>0</v>
      </c>
      <c r="CS333" s="2">
        <f t="shared" si="165"/>
        <v>0</v>
      </c>
      <c r="CT333" s="2">
        <f t="shared" si="165"/>
        <v>0</v>
      </c>
      <c r="CU333" s="2">
        <f t="shared" si="165"/>
        <v>0</v>
      </c>
      <c r="CV333" s="2">
        <f t="shared" si="165"/>
        <v>0</v>
      </c>
      <c r="CW333" s="2">
        <f t="shared" si="165"/>
        <v>0</v>
      </c>
      <c r="CX333" s="2">
        <f t="shared" si="165"/>
        <v>0</v>
      </c>
      <c r="CY333" s="2">
        <f t="shared" si="165"/>
        <v>0</v>
      </c>
      <c r="CZ333" s="2">
        <f t="shared" si="165"/>
        <v>0</v>
      </c>
      <c r="DA333" s="2">
        <f t="shared" si="165"/>
        <v>0</v>
      </c>
      <c r="DB333" s="2">
        <f t="shared" si="165"/>
        <v>0</v>
      </c>
      <c r="DC333" s="2">
        <f t="shared" si="165"/>
        <v>0</v>
      </c>
      <c r="DD333" s="2">
        <f t="shared" si="165"/>
        <v>0</v>
      </c>
      <c r="DE333" s="2">
        <f t="shared" si="165"/>
        <v>0</v>
      </c>
      <c r="DF333" s="2">
        <f t="shared" si="165"/>
        <v>0</v>
      </c>
      <c r="DG333" s="3">
        <f t="shared" ref="DG333:EL333" si="166">DG372</f>
        <v>0</v>
      </c>
      <c r="DH333" s="3">
        <f t="shared" si="166"/>
        <v>0</v>
      </c>
      <c r="DI333" s="3">
        <f t="shared" si="166"/>
        <v>0</v>
      </c>
      <c r="DJ333" s="3">
        <f t="shared" si="166"/>
        <v>0</v>
      </c>
      <c r="DK333" s="3">
        <f t="shared" si="166"/>
        <v>0</v>
      </c>
      <c r="DL333" s="3">
        <f t="shared" si="166"/>
        <v>0</v>
      </c>
      <c r="DM333" s="3">
        <f t="shared" si="166"/>
        <v>0</v>
      </c>
      <c r="DN333" s="3">
        <f t="shared" si="166"/>
        <v>0</v>
      </c>
      <c r="DO333" s="3">
        <f t="shared" si="166"/>
        <v>0</v>
      </c>
      <c r="DP333" s="3">
        <f t="shared" si="166"/>
        <v>0</v>
      </c>
      <c r="DQ333" s="3">
        <f t="shared" si="166"/>
        <v>0</v>
      </c>
      <c r="DR333" s="3">
        <f t="shared" si="166"/>
        <v>0</v>
      </c>
      <c r="DS333" s="3">
        <f t="shared" si="166"/>
        <v>0</v>
      </c>
      <c r="DT333" s="3">
        <f t="shared" si="166"/>
        <v>0</v>
      </c>
      <c r="DU333" s="3">
        <f t="shared" si="166"/>
        <v>0</v>
      </c>
      <c r="DV333" s="3">
        <f t="shared" si="166"/>
        <v>0</v>
      </c>
      <c r="DW333" s="3">
        <f t="shared" si="166"/>
        <v>0</v>
      </c>
      <c r="DX333" s="3">
        <f t="shared" si="166"/>
        <v>0</v>
      </c>
      <c r="DY333" s="3">
        <f t="shared" si="166"/>
        <v>0</v>
      </c>
      <c r="DZ333" s="3">
        <f t="shared" si="166"/>
        <v>0</v>
      </c>
      <c r="EA333" s="3">
        <f t="shared" si="166"/>
        <v>0</v>
      </c>
      <c r="EB333" s="3">
        <f t="shared" si="166"/>
        <v>0</v>
      </c>
      <c r="EC333" s="3">
        <f t="shared" si="166"/>
        <v>0</v>
      </c>
      <c r="ED333" s="3">
        <f t="shared" si="166"/>
        <v>0</v>
      </c>
      <c r="EE333" s="3">
        <f t="shared" si="166"/>
        <v>0</v>
      </c>
      <c r="EF333" s="3">
        <f t="shared" si="166"/>
        <v>0</v>
      </c>
      <c r="EG333" s="3">
        <f t="shared" si="166"/>
        <v>0</v>
      </c>
      <c r="EH333" s="3">
        <f t="shared" si="166"/>
        <v>0</v>
      </c>
      <c r="EI333" s="3">
        <f t="shared" si="166"/>
        <v>0</v>
      </c>
      <c r="EJ333" s="3">
        <f t="shared" si="166"/>
        <v>0</v>
      </c>
      <c r="EK333" s="3">
        <f t="shared" si="166"/>
        <v>0</v>
      </c>
      <c r="EL333" s="3">
        <f t="shared" si="166"/>
        <v>0</v>
      </c>
      <c r="EM333" s="3">
        <f t="shared" ref="EM333:FR333" si="167">EM372</f>
        <v>0</v>
      </c>
      <c r="EN333" s="3">
        <f t="shared" si="167"/>
        <v>0</v>
      </c>
      <c r="EO333" s="3">
        <f t="shared" si="167"/>
        <v>0</v>
      </c>
      <c r="EP333" s="3">
        <f t="shared" si="167"/>
        <v>0</v>
      </c>
      <c r="EQ333" s="3">
        <f t="shared" si="167"/>
        <v>0</v>
      </c>
      <c r="ER333" s="3">
        <f t="shared" si="167"/>
        <v>0</v>
      </c>
      <c r="ES333" s="3">
        <f t="shared" si="167"/>
        <v>0</v>
      </c>
      <c r="ET333" s="3">
        <f t="shared" si="167"/>
        <v>0</v>
      </c>
      <c r="EU333" s="3">
        <f t="shared" si="167"/>
        <v>0</v>
      </c>
      <c r="EV333" s="3">
        <f t="shared" si="167"/>
        <v>0</v>
      </c>
      <c r="EW333" s="3">
        <f t="shared" si="167"/>
        <v>0</v>
      </c>
      <c r="EX333" s="3">
        <f t="shared" si="167"/>
        <v>0</v>
      </c>
      <c r="EY333" s="3">
        <f t="shared" si="167"/>
        <v>0</v>
      </c>
      <c r="EZ333" s="3">
        <f t="shared" si="167"/>
        <v>0</v>
      </c>
      <c r="FA333" s="3">
        <f t="shared" si="167"/>
        <v>0</v>
      </c>
      <c r="FB333" s="3">
        <f t="shared" si="167"/>
        <v>0</v>
      </c>
      <c r="FC333" s="3">
        <f t="shared" si="167"/>
        <v>0</v>
      </c>
      <c r="FD333" s="3">
        <f t="shared" si="167"/>
        <v>0</v>
      </c>
      <c r="FE333" s="3">
        <f t="shared" si="167"/>
        <v>0</v>
      </c>
      <c r="FF333" s="3">
        <f t="shared" si="167"/>
        <v>0</v>
      </c>
      <c r="FG333" s="3">
        <f t="shared" si="167"/>
        <v>0</v>
      </c>
      <c r="FH333" s="3">
        <f t="shared" si="167"/>
        <v>0</v>
      </c>
      <c r="FI333" s="3">
        <f t="shared" si="167"/>
        <v>0</v>
      </c>
      <c r="FJ333" s="3">
        <f t="shared" si="167"/>
        <v>0</v>
      </c>
      <c r="FK333" s="3">
        <f t="shared" si="167"/>
        <v>0</v>
      </c>
      <c r="FL333" s="3">
        <f t="shared" si="167"/>
        <v>0</v>
      </c>
      <c r="FM333" s="3">
        <f t="shared" si="167"/>
        <v>0</v>
      </c>
      <c r="FN333" s="3">
        <f t="shared" si="167"/>
        <v>0</v>
      </c>
      <c r="FO333" s="3">
        <f t="shared" si="167"/>
        <v>0</v>
      </c>
      <c r="FP333" s="3">
        <f t="shared" si="167"/>
        <v>0</v>
      </c>
      <c r="FQ333" s="3">
        <f t="shared" si="167"/>
        <v>0</v>
      </c>
      <c r="FR333" s="3">
        <f t="shared" si="167"/>
        <v>0</v>
      </c>
      <c r="FS333" s="3">
        <f t="shared" ref="FS333:GX333" si="168">FS372</f>
        <v>0</v>
      </c>
      <c r="FT333" s="3">
        <f t="shared" si="168"/>
        <v>0</v>
      </c>
      <c r="FU333" s="3">
        <f t="shared" si="168"/>
        <v>0</v>
      </c>
      <c r="FV333" s="3">
        <f t="shared" si="168"/>
        <v>0</v>
      </c>
      <c r="FW333" s="3">
        <f t="shared" si="168"/>
        <v>0</v>
      </c>
      <c r="FX333" s="3">
        <f t="shared" si="168"/>
        <v>0</v>
      </c>
      <c r="FY333" s="3">
        <f t="shared" si="168"/>
        <v>0</v>
      </c>
      <c r="FZ333" s="3">
        <f t="shared" si="168"/>
        <v>0</v>
      </c>
      <c r="GA333" s="3">
        <f t="shared" si="168"/>
        <v>0</v>
      </c>
      <c r="GB333" s="3">
        <f t="shared" si="168"/>
        <v>0</v>
      </c>
      <c r="GC333" s="3">
        <f t="shared" si="168"/>
        <v>0</v>
      </c>
      <c r="GD333" s="3">
        <f t="shared" si="168"/>
        <v>0</v>
      </c>
      <c r="GE333" s="3">
        <f t="shared" si="168"/>
        <v>0</v>
      </c>
      <c r="GF333" s="3">
        <f t="shared" si="168"/>
        <v>0</v>
      </c>
      <c r="GG333" s="3">
        <f t="shared" si="168"/>
        <v>0</v>
      </c>
      <c r="GH333" s="3">
        <f t="shared" si="168"/>
        <v>0</v>
      </c>
      <c r="GI333" s="3">
        <f t="shared" si="168"/>
        <v>0</v>
      </c>
      <c r="GJ333" s="3">
        <f t="shared" si="168"/>
        <v>0</v>
      </c>
      <c r="GK333" s="3">
        <f t="shared" si="168"/>
        <v>0</v>
      </c>
      <c r="GL333" s="3">
        <f t="shared" si="168"/>
        <v>0</v>
      </c>
      <c r="GM333" s="3">
        <f t="shared" si="168"/>
        <v>0</v>
      </c>
      <c r="GN333" s="3">
        <f t="shared" si="168"/>
        <v>0</v>
      </c>
      <c r="GO333" s="3">
        <f t="shared" si="168"/>
        <v>0</v>
      </c>
      <c r="GP333" s="3">
        <f t="shared" si="168"/>
        <v>0</v>
      </c>
      <c r="GQ333" s="3">
        <f t="shared" si="168"/>
        <v>0</v>
      </c>
      <c r="GR333" s="3">
        <f t="shared" si="168"/>
        <v>0</v>
      </c>
      <c r="GS333" s="3">
        <f t="shared" si="168"/>
        <v>0</v>
      </c>
      <c r="GT333" s="3">
        <f t="shared" si="168"/>
        <v>0</v>
      </c>
      <c r="GU333" s="3">
        <f t="shared" si="168"/>
        <v>0</v>
      </c>
      <c r="GV333" s="3">
        <f t="shared" si="168"/>
        <v>0</v>
      </c>
      <c r="GW333" s="3">
        <f t="shared" si="168"/>
        <v>0</v>
      </c>
      <c r="GX333" s="3">
        <f t="shared" si="168"/>
        <v>0</v>
      </c>
    </row>
    <row r="335" spans="1:206" x14ac:dyDescent="0.2">
      <c r="A335" s="1">
        <v>5</v>
      </c>
      <c r="B335" s="1">
        <v>1</v>
      </c>
      <c r="C335" s="1"/>
      <c r="D335" s="1">
        <f>ROW(A342)</f>
        <v>342</v>
      </c>
      <c r="E335" s="1"/>
      <c r="F335" s="1" t="s">
        <v>14</v>
      </c>
      <c r="G335" s="1" t="s">
        <v>147</v>
      </c>
      <c r="H335" s="1" t="s">
        <v>3</v>
      </c>
      <c r="I335" s="1">
        <v>0</v>
      </c>
      <c r="J335" s="1"/>
      <c r="K335" s="1">
        <v>-1</v>
      </c>
      <c r="L335" s="1"/>
      <c r="M335" s="1" t="s">
        <v>3</v>
      </c>
      <c r="N335" s="1"/>
      <c r="O335" s="1"/>
      <c r="P335" s="1"/>
      <c r="Q335" s="1"/>
      <c r="R335" s="1"/>
      <c r="S335" s="1">
        <v>0</v>
      </c>
      <c r="T335" s="1"/>
      <c r="U335" s="1" t="s">
        <v>3</v>
      </c>
      <c r="V335" s="1">
        <v>0</v>
      </c>
      <c r="W335" s="1"/>
      <c r="X335" s="1"/>
      <c r="Y335" s="1"/>
      <c r="Z335" s="1"/>
      <c r="AA335" s="1"/>
      <c r="AB335" s="1" t="s">
        <v>3</v>
      </c>
      <c r="AC335" s="1" t="s">
        <v>3</v>
      </c>
      <c r="AD335" s="1" t="s">
        <v>3</v>
      </c>
      <c r="AE335" s="1" t="s">
        <v>3</v>
      </c>
      <c r="AF335" s="1" t="s">
        <v>3</v>
      </c>
      <c r="AG335" s="1" t="s">
        <v>3</v>
      </c>
      <c r="AH335" s="1"/>
      <c r="AI335" s="1"/>
      <c r="AJ335" s="1"/>
      <c r="AK335" s="1"/>
      <c r="AL335" s="1"/>
      <c r="AM335" s="1"/>
      <c r="AN335" s="1"/>
      <c r="AO335" s="1"/>
      <c r="AP335" s="1" t="s">
        <v>3</v>
      </c>
      <c r="AQ335" s="1" t="s">
        <v>3</v>
      </c>
      <c r="AR335" s="1" t="s">
        <v>3</v>
      </c>
      <c r="AS335" s="1"/>
      <c r="AT335" s="1"/>
      <c r="AU335" s="1"/>
      <c r="AV335" s="1"/>
      <c r="AW335" s="1"/>
      <c r="AX335" s="1"/>
      <c r="AY335" s="1"/>
      <c r="AZ335" s="1" t="s">
        <v>3</v>
      </c>
      <c r="BA335" s="1"/>
      <c r="BB335" s="1" t="s">
        <v>3</v>
      </c>
      <c r="BC335" s="1" t="s">
        <v>3</v>
      </c>
      <c r="BD335" s="1" t="s">
        <v>3</v>
      </c>
      <c r="BE335" s="1" t="s">
        <v>3</v>
      </c>
      <c r="BF335" s="1" t="s">
        <v>3</v>
      </c>
      <c r="BG335" s="1" t="s">
        <v>3</v>
      </c>
      <c r="BH335" s="1" t="s">
        <v>3</v>
      </c>
      <c r="BI335" s="1" t="s">
        <v>3</v>
      </c>
      <c r="BJ335" s="1" t="s">
        <v>3</v>
      </c>
      <c r="BK335" s="1" t="s">
        <v>3</v>
      </c>
      <c r="BL335" s="1" t="s">
        <v>3</v>
      </c>
      <c r="BM335" s="1" t="s">
        <v>3</v>
      </c>
      <c r="BN335" s="1" t="s">
        <v>3</v>
      </c>
      <c r="BO335" s="1" t="s">
        <v>3</v>
      </c>
      <c r="BP335" s="1" t="s">
        <v>3</v>
      </c>
      <c r="BQ335" s="1"/>
      <c r="BR335" s="1"/>
      <c r="BS335" s="1"/>
      <c r="BT335" s="1"/>
      <c r="BU335" s="1"/>
      <c r="BV335" s="1"/>
      <c r="BW335" s="1"/>
      <c r="BX335" s="1">
        <v>0</v>
      </c>
      <c r="BY335" s="1"/>
      <c r="BZ335" s="1"/>
      <c r="CA335" s="1"/>
      <c r="CB335" s="1"/>
      <c r="CC335" s="1"/>
      <c r="CD335" s="1"/>
      <c r="CE335" s="1"/>
      <c r="CF335" s="1"/>
      <c r="CG335" s="1"/>
      <c r="CH335" s="1"/>
      <c r="CI335" s="1"/>
      <c r="CJ335" s="1">
        <v>0</v>
      </c>
    </row>
    <row r="337" spans="1:245" x14ac:dyDescent="0.2">
      <c r="A337" s="2">
        <v>52</v>
      </c>
      <c r="B337" s="2">
        <f t="shared" ref="B337:G337" si="169">B342</f>
        <v>1</v>
      </c>
      <c r="C337" s="2">
        <f t="shared" si="169"/>
        <v>5</v>
      </c>
      <c r="D337" s="2">
        <f t="shared" si="169"/>
        <v>335</v>
      </c>
      <c r="E337" s="2">
        <f t="shared" si="169"/>
        <v>0</v>
      </c>
      <c r="F337" s="2" t="str">
        <f t="shared" si="169"/>
        <v>Новый подраздел</v>
      </c>
      <c r="G337" s="2" t="str">
        <f t="shared" si="169"/>
        <v>2.1 Отопление</v>
      </c>
      <c r="H337" s="2"/>
      <c r="I337" s="2"/>
      <c r="J337" s="2"/>
      <c r="K337" s="2"/>
      <c r="L337" s="2"/>
      <c r="M337" s="2"/>
      <c r="N337" s="2"/>
      <c r="O337" s="2">
        <f t="shared" ref="O337:AT337" si="170">O342</f>
        <v>2310.88</v>
      </c>
      <c r="P337" s="2">
        <f t="shared" si="170"/>
        <v>57.2</v>
      </c>
      <c r="Q337" s="2">
        <f t="shared" si="170"/>
        <v>5.98</v>
      </c>
      <c r="R337" s="2">
        <f t="shared" si="170"/>
        <v>0</v>
      </c>
      <c r="S337" s="2">
        <f t="shared" si="170"/>
        <v>2247.6999999999998</v>
      </c>
      <c r="T337" s="2">
        <f t="shared" si="170"/>
        <v>0</v>
      </c>
      <c r="U337" s="2">
        <f t="shared" si="170"/>
        <v>3.6400000000000006</v>
      </c>
      <c r="V337" s="2">
        <f t="shared" si="170"/>
        <v>0</v>
      </c>
      <c r="W337" s="2">
        <f t="shared" si="170"/>
        <v>0</v>
      </c>
      <c r="X337" s="2">
        <f t="shared" si="170"/>
        <v>1573.39</v>
      </c>
      <c r="Y337" s="2">
        <f t="shared" si="170"/>
        <v>224.77</v>
      </c>
      <c r="Z337" s="2">
        <f t="shared" si="170"/>
        <v>0</v>
      </c>
      <c r="AA337" s="2">
        <f t="shared" si="170"/>
        <v>0</v>
      </c>
      <c r="AB337" s="2">
        <f t="shared" si="170"/>
        <v>2310.88</v>
      </c>
      <c r="AC337" s="2">
        <f t="shared" si="170"/>
        <v>57.2</v>
      </c>
      <c r="AD337" s="2">
        <f t="shared" si="170"/>
        <v>5.98</v>
      </c>
      <c r="AE337" s="2">
        <f t="shared" si="170"/>
        <v>0</v>
      </c>
      <c r="AF337" s="2">
        <f t="shared" si="170"/>
        <v>2247.6999999999998</v>
      </c>
      <c r="AG337" s="2">
        <f t="shared" si="170"/>
        <v>0</v>
      </c>
      <c r="AH337" s="2">
        <f t="shared" si="170"/>
        <v>3.6400000000000006</v>
      </c>
      <c r="AI337" s="2">
        <f t="shared" si="170"/>
        <v>0</v>
      </c>
      <c r="AJ337" s="2">
        <f t="shared" si="170"/>
        <v>0</v>
      </c>
      <c r="AK337" s="2">
        <f t="shared" si="170"/>
        <v>1573.39</v>
      </c>
      <c r="AL337" s="2">
        <f t="shared" si="170"/>
        <v>224.77</v>
      </c>
      <c r="AM337" s="2">
        <f t="shared" si="170"/>
        <v>0</v>
      </c>
      <c r="AN337" s="2">
        <f t="shared" si="170"/>
        <v>0</v>
      </c>
      <c r="AO337" s="2">
        <f t="shared" si="170"/>
        <v>0</v>
      </c>
      <c r="AP337" s="2">
        <f t="shared" si="170"/>
        <v>0</v>
      </c>
      <c r="AQ337" s="2">
        <f t="shared" si="170"/>
        <v>0</v>
      </c>
      <c r="AR337" s="2">
        <f t="shared" si="170"/>
        <v>4109.04</v>
      </c>
      <c r="AS337" s="2">
        <f t="shared" si="170"/>
        <v>0</v>
      </c>
      <c r="AT337" s="2">
        <f t="shared" si="170"/>
        <v>0</v>
      </c>
      <c r="AU337" s="2">
        <f t="shared" ref="AU337:BZ337" si="171">AU342</f>
        <v>4109.04</v>
      </c>
      <c r="AV337" s="2">
        <f t="shared" si="171"/>
        <v>57.2</v>
      </c>
      <c r="AW337" s="2">
        <f t="shared" si="171"/>
        <v>57.2</v>
      </c>
      <c r="AX337" s="2">
        <f t="shared" si="171"/>
        <v>0</v>
      </c>
      <c r="AY337" s="2">
        <f t="shared" si="171"/>
        <v>57.2</v>
      </c>
      <c r="AZ337" s="2">
        <f t="shared" si="171"/>
        <v>0</v>
      </c>
      <c r="BA337" s="2">
        <f t="shared" si="171"/>
        <v>0</v>
      </c>
      <c r="BB337" s="2">
        <f t="shared" si="171"/>
        <v>0</v>
      </c>
      <c r="BC337" s="2">
        <f t="shared" si="171"/>
        <v>0</v>
      </c>
      <c r="BD337" s="2">
        <f t="shared" si="171"/>
        <v>0</v>
      </c>
      <c r="BE337" s="2">
        <f t="shared" si="171"/>
        <v>0</v>
      </c>
      <c r="BF337" s="2">
        <f t="shared" si="171"/>
        <v>0</v>
      </c>
      <c r="BG337" s="2">
        <f t="shared" si="171"/>
        <v>0</v>
      </c>
      <c r="BH337" s="2">
        <f t="shared" si="171"/>
        <v>0</v>
      </c>
      <c r="BI337" s="2">
        <f t="shared" si="171"/>
        <v>0</v>
      </c>
      <c r="BJ337" s="2">
        <f t="shared" si="171"/>
        <v>0</v>
      </c>
      <c r="BK337" s="2">
        <f t="shared" si="171"/>
        <v>0</v>
      </c>
      <c r="BL337" s="2">
        <f t="shared" si="171"/>
        <v>0</v>
      </c>
      <c r="BM337" s="2">
        <f t="shared" si="171"/>
        <v>0</v>
      </c>
      <c r="BN337" s="2">
        <f t="shared" si="171"/>
        <v>0</v>
      </c>
      <c r="BO337" s="2">
        <f t="shared" si="171"/>
        <v>0</v>
      </c>
      <c r="BP337" s="2">
        <f t="shared" si="171"/>
        <v>0</v>
      </c>
      <c r="BQ337" s="2">
        <f t="shared" si="171"/>
        <v>0</v>
      </c>
      <c r="BR337" s="2">
        <f t="shared" si="171"/>
        <v>0</v>
      </c>
      <c r="BS337" s="2">
        <f t="shared" si="171"/>
        <v>0</v>
      </c>
      <c r="BT337" s="2">
        <f t="shared" si="171"/>
        <v>0</v>
      </c>
      <c r="BU337" s="2">
        <f t="shared" si="171"/>
        <v>0</v>
      </c>
      <c r="BV337" s="2">
        <f t="shared" si="171"/>
        <v>0</v>
      </c>
      <c r="BW337" s="2">
        <f t="shared" si="171"/>
        <v>0</v>
      </c>
      <c r="BX337" s="2">
        <f t="shared" si="171"/>
        <v>0</v>
      </c>
      <c r="BY337" s="2">
        <f t="shared" si="171"/>
        <v>0</v>
      </c>
      <c r="BZ337" s="2">
        <f t="shared" si="171"/>
        <v>0</v>
      </c>
      <c r="CA337" s="2">
        <f t="shared" ref="CA337:DF337" si="172">CA342</f>
        <v>4109.04</v>
      </c>
      <c r="CB337" s="2">
        <f t="shared" si="172"/>
        <v>0</v>
      </c>
      <c r="CC337" s="2">
        <f t="shared" si="172"/>
        <v>0</v>
      </c>
      <c r="CD337" s="2">
        <f t="shared" si="172"/>
        <v>4109.04</v>
      </c>
      <c r="CE337" s="2">
        <f t="shared" si="172"/>
        <v>57.2</v>
      </c>
      <c r="CF337" s="2">
        <f t="shared" si="172"/>
        <v>57.2</v>
      </c>
      <c r="CG337" s="2">
        <f t="shared" si="172"/>
        <v>0</v>
      </c>
      <c r="CH337" s="2">
        <f t="shared" si="172"/>
        <v>57.2</v>
      </c>
      <c r="CI337" s="2">
        <f t="shared" si="172"/>
        <v>0</v>
      </c>
      <c r="CJ337" s="2">
        <f t="shared" si="172"/>
        <v>0</v>
      </c>
      <c r="CK337" s="2">
        <f t="shared" si="172"/>
        <v>0</v>
      </c>
      <c r="CL337" s="2">
        <f t="shared" si="172"/>
        <v>0</v>
      </c>
      <c r="CM337" s="2">
        <f t="shared" si="172"/>
        <v>0</v>
      </c>
      <c r="CN337" s="2">
        <f t="shared" si="172"/>
        <v>0</v>
      </c>
      <c r="CO337" s="2">
        <f t="shared" si="172"/>
        <v>0</v>
      </c>
      <c r="CP337" s="2">
        <f t="shared" si="172"/>
        <v>0</v>
      </c>
      <c r="CQ337" s="2">
        <f t="shared" si="172"/>
        <v>0</v>
      </c>
      <c r="CR337" s="2">
        <f t="shared" si="172"/>
        <v>0</v>
      </c>
      <c r="CS337" s="2">
        <f t="shared" si="172"/>
        <v>0</v>
      </c>
      <c r="CT337" s="2">
        <f t="shared" si="172"/>
        <v>0</v>
      </c>
      <c r="CU337" s="2">
        <f t="shared" si="172"/>
        <v>0</v>
      </c>
      <c r="CV337" s="2">
        <f t="shared" si="172"/>
        <v>0</v>
      </c>
      <c r="CW337" s="2">
        <f t="shared" si="172"/>
        <v>0</v>
      </c>
      <c r="CX337" s="2">
        <f t="shared" si="172"/>
        <v>0</v>
      </c>
      <c r="CY337" s="2">
        <f t="shared" si="172"/>
        <v>0</v>
      </c>
      <c r="CZ337" s="2">
        <f t="shared" si="172"/>
        <v>0</v>
      </c>
      <c r="DA337" s="2">
        <f t="shared" si="172"/>
        <v>0</v>
      </c>
      <c r="DB337" s="2">
        <f t="shared" si="172"/>
        <v>0</v>
      </c>
      <c r="DC337" s="2">
        <f t="shared" si="172"/>
        <v>0</v>
      </c>
      <c r="DD337" s="2">
        <f t="shared" si="172"/>
        <v>0</v>
      </c>
      <c r="DE337" s="2">
        <f t="shared" si="172"/>
        <v>0</v>
      </c>
      <c r="DF337" s="2">
        <f t="shared" si="172"/>
        <v>0</v>
      </c>
      <c r="DG337" s="3">
        <f t="shared" ref="DG337:EL337" si="173">DG342</f>
        <v>0</v>
      </c>
      <c r="DH337" s="3">
        <f t="shared" si="173"/>
        <v>0</v>
      </c>
      <c r="DI337" s="3">
        <f t="shared" si="173"/>
        <v>0</v>
      </c>
      <c r="DJ337" s="3">
        <f t="shared" si="173"/>
        <v>0</v>
      </c>
      <c r="DK337" s="3">
        <f t="shared" si="173"/>
        <v>0</v>
      </c>
      <c r="DL337" s="3">
        <f t="shared" si="173"/>
        <v>0</v>
      </c>
      <c r="DM337" s="3">
        <f t="shared" si="173"/>
        <v>0</v>
      </c>
      <c r="DN337" s="3">
        <f t="shared" si="173"/>
        <v>0</v>
      </c>
      <c r="DO337" s="3">
        <f t="shared" si="173"/>
        <v>0</v>
      </c>
      <c r="DP337" s="3">
        <f t="shared" si="173"/>
        <v>0</v>
      </c>
      <c r="DQ337" s="3">
        <f t="shared" si="173"/>
        <v>0</v>
      </c>
      <c r="DR337" s="3">
        <f t="shared" si="173"/>
        <v>0</v>
      </c>
      <c r="DS337" s="3">
        <f t="shared" si="173"/>
        <v>0</v>
      </c>
      <c r="DT337" s="3">
        <f t="shared" si="173"/>
        <v>0</v>
      </c>
      <c r="DU337" s="3">
        <f t="shared" si="173"/>
        <v>0</v>
      </c>
      <c r="DV337" s="3">
        <f t="shared" si="173"/>
        <v>0</v>
      </c>
      <c r="DW337" s="3">
        <f t="shared" si="173"/>
        <v>0</v>
      </c>
      <c r="DX337" s="3">
        <f t="shared" si="173"/>
        <v>0</v>
      </c>
      <c r="DY337" s="3">
        <f t="shared" si="173"/>
        <v>0</v>
      </c>
      <c r="DZ337" s="3">
        <f t="shared" si="173"/>
        <v>0</v>
      </c>
      <c r="EA337" s="3">
        <f t="shared" si="173"/>
        <v>0</v>
      </c>
      <c r="EB337" s="3">
        <f t="shared" si="173"/>
        <v>0</v>
      </c>
      <c r="EC337" s="3">
        <f t="shared" si="173"/>
        <v>0</v>
      </c>
      <c r="ED337" s="3">
        <f t="shared" si="173"/>
        <v>0</v>
      </c>
      <c r="EE337" s="3">
        <f t="shared" si="173"/>
        <v>0</v>
      </c>
      <c r="EF337" s="3">
        <f t="shared" si="173"/>
        <v>0</v>
      </c>
      <c r="EG337" s="3">
        <f t="shared" si="173"/>
        <v>0</v>
      </c>
      <c r="EH337" s="3">
        <f t="shared" si="173"/>
        <v>0</v>
      </c>
      <c r="EI337" s="3">
        <f t="shared" si="173"/>
        <v>0</v>
      </c>
      <c r="EJ337" s="3">
        <f t="shared" si="173"/>
        <v>0</v>
      </c>
      <c r="EK337" s="3">
        <f t="shared" si="173"/>
        <v>0</v>
      </c>
      <c r="EL337" s="3">
        <f t="shared" si="173"/>
        <v>0</v>
      </c>
      <c r="EM337" s="3">
        <f t="shared" ref="EM337:FR337" si="174">EM342</f>
        <v>0</v>
      </c>
      <c r="EN337" s="3">
        <f t="shared" si="174"/>
        <v>0</v>
      </c>
      <c r="EO337" s="3">
        <f t="shared" si="174"/>
        <v>0</v>
      </c>
      <c r="EP337" s="3">
        <f t="shared" si="174"/>
        <v>0</v>
      </c>
      <c r="EQ337" s="3">
        <f t="shared" si="174"/>
        <v>0</v>
      </c>
      <c r="ER337" s="3">
        <f t="shared" si="174"/>
        <v>0</v>
      </c>
      <c r="ES337" s="3">
        <f t="shared" si="174"/>
        <v>0</v>
      </c>
      <c r="ET337" s="3">
        <f t="shared" si="174"/>
        <v>0</v>
      </c>
      <c r="EU337" s="3">
        <f t="shared" si="174"/>
        <v>0</v>
      </c>
      <c r="EV337" s="3">
        <f t="shared" si="174"/>
        <v>0</v>
      </c>
      <c r="EW337" s="3">
        <f t="shared" si="174"/>
        <v>0</v>
      </c>
      <c r="EX337" s="3">
        <f t="shared" si="174"/>
        <v>0</v>
      </c>
      <c r="EY337" s="3">
        <f t="shared" si="174"/>
        <v>0</v>
      </c>
      <c r="EZ337" s="3">
        <f t="shared" si="174"/>
        <v>0</v>
      </c>
      <c r="FA337" s="3">
        <f t="shared" si="174"/>
        <v>0</v>
      </c>
      <c r="FB337" s="3">
        <f t="shared" si="174"/>
        <v>0</v>
      </c>
      <c r="FC337" s="3">
        <f t="shared" si="174"/>
        <v>0</v>
      </c>
      <c r="FD337" s="3">
        <f t="shared" si="174"/>
        <v>0</v>
      </c>
      <c r="FE337" s="3">
        <f t="shared" si="174"/>
        <v>0</v>
      </c>
      <c r="FF337" s="3">
        <f t="shared" si="174"/>
        <v>0</v>
      </c>
      <c r="FG337" s="3">
        <f t="shared" si="174"/>
        <v>0</v>
      </c>
      <c r="FH337" s="3">
        <f t="shared" si="174"/>
        <v>0</v>
      </c>
      <c r="FI337" s="3">
        <f t="shared" si="174"/>
        <v>0</v>
      </c>
      <c r="FJ337" s="3">
        <f t="shared" si="174"/>
        <v>0</v>
      </c>
      <c r="FK337" s="3">
        <f t="shared" si="174"/>
        <v>0</v>
      </c>
      <c r="FL337" s="3">
        <f t="shared" si="174"/>
        <v>0</v>
      </c>
      <c r="FM337" s="3">
        <f t="shared" si="174"/>
        <v>0</v>
      </c>
      <c r="FN337" s="3">
        <f t="shared" si="174"/>
        <v>0</v>
      </c>
      <c r="FO337" s="3">
        <f t="shared" si="174"/>
        <v>0</v>
      </c>
      <c r="FP337" s="3">
        <f t="shared" si="174"/>
        <v>0</v>
      </c>
      <c r="FQ337" s="3">
        <f t="shared" si="174"/>
        <v>0</v>
      </c>
      <c r="FR337" s="3">
        <f t="shared" si="174"/>
        <v>0</v>
      </c>
      <c r="FS337" s="3">
        <f t="shared" ref="FS337:GX337" si="175">FS342</f>
        <v>0</v>
      </c>
      <c r="FT337" s="3">
        <f t="shared" si="175"/>
        <v>0</v>
      </c>
      <c r="FU337" s="3">
        <f t="shared" si="175"/>
        <v>0</v>
      </c>
      <c r="FV337" s="3">
        <f t="shared" si="175"/>
        <v>0</v>
      </c>
      <c r="FW337" s="3">
        <f t="shared" si="175"/>
        <v>0</v>
      </c>
      <c r="FX337" s="3">
        <f t="shared" si="175"/>
        <v>0</v>
      </c>
      <c r="FY337" s="3">
        <f t="shared" si="175"/>
        <v>0</v>
      </c>
      <c r="FZ337" s="3">
        <f t="shared" si="175"/>
        <v>0</v>
      </c>
      <c r="GA337" s="3">
        <f t="shared" si="175"/>
        <v>0</v>
      </c>
      <c r="GB337" s="3">
        <f t="shared" si="175"/>
        <v>0</v>
      </c>
      <c r="GC337" s="3">
        <f t="shared" si="175"/>
        <v>0</v>
      </c>
      <c r="GD337" s="3">
        <f t="shared" si="175"/>
        <v>0</v>
      </c>
      <c r="GE337" s="3">
        <f t="shared" si="175"/>
        <v>0</v>
      </c>
      <c r="GF337" s="3">
        <f t="shared" si="175"/>
        <v>0</v>
      </c>
      <c r="GG337" s="3">
        <f t="shared" si="175"/>
        <v>0</v>
      </c>
      <c r="GH337" s="3">
        <f t="shared" si="175"/>
        <v>0</v>
      </c>
      <c r="GI337" s="3">
        <f t="shared" si="175"/>
        <v>0</v>
      </c>
      <c r="GJ337" s="3">
        <f t="shared" si="175"/>
        <v>0</v>
      </c>
      <c r="GK337" s="3">
        <f t="shared" si="175"/>
        <v>0</v>
      </c>
      <c r="GL337" s="3">
        <f t="shared" si="175"/>
        <v>0</v>
      </c>
      <c r="GM337" s="3">
        <f t="shared" si="175"/>
        <v>0</v>
      </c>
      <c r="GN337" s="3">
        <f t="shared" si="175"/>
        <v>0</v>
      </c>
      <c r="GO337" s="3">
        <f t="shared" si="175"/>
        <v>0</v>
      </c>
      <c r="GP337" s="3">
        <f t="shared" si="175"/>
        <v>0</v>
      </c>
      <c r="GQ337" s="3">
        <f t="shared" si="175"/>
        <v>0</v>
      </c>
      <c r="GR337" s="3">
        <f t="shared" si="175"/>
        <v>0</v>
      </c>
      <c r="GS337" s="3">
        <f t="shared" si="175"/>
        <v>0</v>
      </c>
      <c r="GT337" s="3">
        <f t="shared" si="175"/>
        <v>0</v>
      </c>
      <c r="GU337" s="3">
        <f t="shared" si="175"/>
        <v>0</v>
      </c>
      <c r="GV337" s="3">
        <f t="shared" si="175"/>
        <v>0</v>
      </c>
      <c r="GW337" s="3">
        <f t="shared" si="175"/>
        <v>0</v>
      </c>
      <c r="GX337" s="3">
        <f t="shared" si="175"/>
        <v>0</v>
      </c>
    </row>
    <row r="339" spans="1:245" x14ac:dyDescent="0.2">
      <c r="A339">
        <v>17</v>
      </c>
      <c r="B339">
        <v>1</v>
      </c>
      <c r="C339">
        <f>ROW(SmtRes!A12)</f>
        <v>12</v>
      </c>
      <c r="D339">
        <f>ROW(EtalonRes!A53)</f>
        <v>53</v>
      </c>
      <c r="E339" t="s">
        <v>148</v>
      </c>
      <c r="F339" t="s">
        <v>149</v>
      </c>
      <c r="G339" t="s">
        <v>150</v>
      </c>
      <c r="H339" t="s">
        <v>18</v>
      </c>
      <c r="I339">
        <f>ROUND(5+17+4,9)</f>
        <v>26</v>
      </c>
      <c r="J339">
        <v>0</v>
      </c>
      <c r="K339">
        <f>ROUND(5+17+4,9)</f>
        <v>26</v>
      </c>
      <c r="O339">
        <f>ROUND(CP339,2)</f>
        <v>2310.88</v>
      </c>
      <c r="P339">
        <f>ROUND(CQ339*I339,2)</f>
        <v>57.2</v>
      </c>
      <c r="Q339">
        <f>ROUND(CR339*I339,2)</f>
        <v>5.98</v>
      </c>
      <c r="R339">
        <f>ROUND(CS339*I339,2)</f>
        <v>0</v>
      </c>
      <c r="S339">
        <f>ROUND(CT339*I339,2)</f>
        <v>2247.6999999999998</v>
      </c>
      <c r="T339">
        <f>ROUND(CU339*I339,2)</f>
        <v>0</v>
      </c>
      <c r="U339">
        <f>CV339*I339</f>
        <v>3.6400000000000006</v>
      </c>
      <c r="V339">
        <f>CW339*I339</f>
        <v>0</v>
      </c>
      <c r="W339">
        <f>ROUND(CX339*I339,2)</f>
        <v>0</v>
      </c>
      <c r="X339">
        <f>ROUND(CY339,2)</f>
        <v>1573.39</v>
      </c>
      <c r="Y339">
        <f>ROUND(CZ339,2)</f>
        <v>224.77</v>
      </c>
      <c r="AA339">
        <v>1473091778</v>
      </c>
      <c r="AB339">
        <f>ROUND((AC339+AD339+AF339),6)</f>
        <v>88.88</v>
      </c>
      <c r="AC339">
        <f>ROUND((ES339),6)</f>
        <v>2.2000000000000002</v>
      </c>
      <c r="AD339">
        <f>ROUND((((ET339)-(EU339))+AE339),6)</f>
        <v>0.23</v>
      </c>
      <c r="AE339">
        <f>ROUND((EU339),6)</f>
        <v>0</v>
      </c>
      <c r="AF339">
        <f>ROUND((EV339),6)</f>
        <v>86.45</v>
      </c>
      <c r="AG339">
        <f>ROUND((AP339),6)</f>
        <v>0</v>
      </c>
      <c r="AH339">
        <f>(EW339)</f>
        <v>0.14000000000000001</v>
      </c>
      <c r="AI339">
        <f>(EX339)</f>
        <v>0</v>
      </c>
      <c r="AJ339">
        <f>(AS339)</f>
        <v>0</v>
      </c>
      <c r="AK339">
        <v>88.88</v>
      </c>
      <c r="AL339">
        <v>2.2000000000000002</v>
      </c>
      <c r="AM339">
        <v>0.23</v>
      </c>
      <c r="AN339">
        <v>0</v>
      </c>
      <c r="AO339">
        <v>86.45</v>
      </c>
      <c r="AP339">
        <v>0</v>
      </c>
      <c r="AQ339">
        <v>0.14000000000000001</v>
      </c>
      <c r="AR339">
        <v>0</v>
      </c>
      <c r="AS339">
        <v>0</v>
      </c>
      <c r="AT339">
        <v>70</v>
      </c>
      <c r="AU339">
        <v>10</v>
      </c>
      <c r="AV339">
        <v>1</v>
      </c>
      <c r="AW339">
        <v>1</v>
      </c>
      <c r="AZ339">
        <v>1</v>
      </c>
      <c r="BA339">
        <v>1</v>
      </c>
      <c r="BB339">
        <v>1</v>
      </c>
      <c r="BC339">
        <v>1</v>
      </c>
      <c r="BD339" t="s">
        <v>3</v>
      </c>
      <c r="BE339" t="s">
        <v>3</v>
      </c>
      <c r="BF339" t="s">
        <v>3</v>
      </c>
      <c r="BG339" t="s">
        <v>3</v>
      </c>
      <c r="BH339">
        <v>0</v>
      </c>
      <c r="BI339">
        <v>4</v>
      </c>
      <c r="BJ339" t="s">
        <v>151</v>
      </c>
      <c r="BM339">
        <v>0</v>
      </c>
      <c r="BN339">
        <v>0</v>
      </c>
      <c r="BO339" t="s">
        <v>3</v>
      </c>
      <c r="BP339">
        <v>0</v>
      </c>
      <c r="BQ339">
        <v>1</v>
      </c>
      <c r="BR339">
        <v>0</v>
      </c>
      <c r="BS339">
        <v>1</v>
      </c>
      <c r="BT339">
        <v>1</v>
      </c>
      <c r="BU339">
        <v>1</v>
      </c>
      <c r="BV339">
        <v>1</v>
      </c>
      <c r="BW339">
        <v>1</v>
      </c>
      <c r="BX339">
        <v>1</v>
      </c>
      <c r="BY339" t="s">
        <v>3</v>
      </c>
      <c r="BZ339">
        <v>70</v>
      </c>
      <c r="CA339">
        <v>10</v>
      </c>
      <c r="CB339" t="s">
        <v>3</v>
      </c>
      <c r="CE339">
        <v>0</v>
      </c>
      <c r="CF339">
        <v>0</v>
      </c>
      <c r="CG339">
        <v>0</v>
      </c>
      <c r="CM339">
        <v>0</v>
      </c>
      <c r="CN339" t="s">
        <v>3</v>
      </c>
      <c r="CO339">
        <v>0</v>
      </c>
      <c r="CP339">
        <f>(P339+Q339+S339)</f>
        <v>2310.8799999999997</v>
      </c>
      <c r="CQ339">
        <f>(AC339*BC339*AW339)</f>
        <v>2.2000000000000002</v>
      </c>
      <c r="CR339">
        <f>((((ET339)*BB339-(EU339)*BS339)+AE339*BS339)*AV339)</f>
        <v>0.23</v>
      </c>
      <c r="CS339">
        <f>(AE339*BS339*AV339)</f>
        <v>0</v>
      </c>
      <c r="CT339">
        <f>(AF339*BA339*AV339)</f>
        <v>86.45</v>
      </c>
      <c r="CU339">
        <f>AG339</f>
        <v>0</v>
      </c>
      <c r="CV339">
        <f>(AH339*AV339)</f>
        <v>0.14000000000000001</v>
      </c>
      <c r="CW339">
        <f>AI339</f>
        <v>0</v>
      </c>
      <c r="CX339">
        <f>AJ339</f>
        <v>0</v>
      </c>
      <c r="CY339">
        <f>((S339*BZ339)/100)</f>
        <v>1573.39</v>
      </c>
      <c r="CZ339">
        <f>((S339*CA339)/100)</f>
        <v>224.77</v>
      </c>
      <c r="DC339" t="s">
        <v>3</v>
      </c>
      <c r="DD339" t="s">
        <v>3</v>
      </c>
      <c r="DE339" t="s">
        <v>3</v>
      </c>
      <c r="DF339" t="s">
        <v>3</v>
      </c>
      <c r="DG339" t="s">
        <v>3</v>
      </c>
      <c r="DH339" t="s">
        <v>3</v>
      </c>
      <c r="DI339" t="s">
        <v>3</v>
      </c>
      <c r="DJ339" t="s">
        <v>3</v>
      </c>
      <c r="DK339" t="s">
        <v>3</v>
      </c>
      <c r="DL339" t="s">
        <v>3</v>
      </c>
      <c r="DM339" t="s">
        <v>3</v>
      </c>
      <c r="DN339">
        <v>0</v>
      </c>
      <c r="DO339">
        <v>0</v>
      </c>
      <c r="DP339">
        <v>1</v>
      </c>
      <c r="DQ339">
        <v>1</v>
      </c>
      <c r="DU339">
        <v>16987630</v>
      </c>
      <c r="DV339" t="s">
        <v>18</v>
      </c>
      <c r="DW339" t="s">
        <v>18</v>
      </c>
      <c r="DX339">
        <v>1</v>
      </c>
      <c r="DZ339" t="s">
        <v>3</v>
      </c>
      <c r="EA339" t="s">
        <v>3</v>
      </c>
      <c r="EB339" t="s">
        <v>3</v>
      </c>
      <c r="EC339" t="s">
        <v>3</v>
      </c>
      <c r="EE339">
        <v>1441815344</v>
      </c>
      <c r="EF339">
        <v>1</v>
      </c>
      <c r="EG339" t="s">
        <v>21</v>
      </c>
      <c r="EH339">
        <v>0</v>
      </c>
      <c r="EI339" t="s">
        <v>3</v>
      </c>
      <c r="EJ339">
        <v>4</v>
      </c>
      <c r="EK339">
        <v>0</v>
      </c>
      <c r="EL339" t="s">
        <v>22</v>
      </c>
      <c r="EM339" t="s">
        <v>23</v>
      </c>
      <c r="EO339" t="s">
        <v>3</v>
      </c>
      <c r="EQ339">
        <v>1835008</v>
      </c>
      <c r="ER339">
        <v>88.88</v>
      </c>
      <c r="ES339">
        <v>2.2000000000000002</v>
      </c>
      <c r="ET339">
        <v>0.23</v>
      </c>
      <c r="EU339">
        <v>0</v>
      </c>
      <c r="EV339">
        <v>86.45</v>
      </c>
      <c r="EW339">
        <v>0.14000000000000001</v>
      </c>
      <c r="EX339">
        <v>0</v>
      </c>
      <c r="EY339">
        <v>0</v>
      </c>
      <c r="FQ339">
        <v>0</v>
      </c>
      <c r="FR339">
        <f>ROUND(IF(BI339=3,GM339,0),2)</f>
        <v>0</v>
      </c>
      <c r="FS339">
        <v>0</v>
      </c>
      <c r="FX339">
        <v>70</v>
      </c>
      <c r="FY339">
        <v>10</v>
      </c>
      <c r="GA339" t="s">
        <v>3</v>
      </c>
      <c r="GD339">
        <v>0</v>
      </c>
      <c r="GF339">
        <v>-129403832</v>
      </c>
      <c r="GG339">
        <v>2</v>
      </c>
      <c r="GH339">
        <v>1</v>
      </c>
      <c r="GI339">
        <v>-2</v>
      </c>
      <c r="GJ339">
        <v>0</v>
      </c>
      <c r="GK339">
        <f>ROUND(R339*(R12)/100,2)</f>
        <v>0</v>
      </c>
      <c r="GL339">
        <f>ROUND(IF(AND(BH339=3,BI339=3,FS339&lt;&gt;0),P339,0),2)</f>
        <v>0</v>
      </c>
      <c r="GM339">
        <f>ROUND(O339+X339+Y339+GK339,2)+GX339</f>
        <v>4109.04</v>
      </c>
      <c r="GN339">
        <f>IF(OR(BI339=0,BI339=1),GM339-GX339,0)</f>
        <v>0</v>
      </c>
      <c r="GO339">
        <f>IF(BI339=2,GM339-GX339,0)</f>
        <v>0</v>
      </c>
      <c r="GP339">
        <f>IF(BI339=4,GM339-GX339,0)</f>
        <v>4109.04</v>
      </c>
      <c r="GR339">
        <v>0</v>
      </c>
      <c r="GS339">
        <v>3</v>
      </c>
      <c r="GT339">
        <v>0</v>
      </c>
      <c r="GU339" t="s">
        <v>3</v>
      </c>
      <c r="GV339">
        <f>ROUND((GT339),6)</f>
        <v>0</v>
      </c>
      <c r="GW339">
        <v>1</v>
      </c>
      <c r="GX339">
        <f>ROUND(HC339*I339,2)</f>
        <v>0</v>
      </c>
      <c r="HA339">
        <v>0</v>
      </c>
      <c r="HB339">
        <v>0</v>
      </c>
      <c r="HC339">
        <f>GV339*GW339</f>
        <v>0</v>
      </c>
      <c r="HE339" t="s">
        <v>3</v>
      </c>
      <c r="HF339" t="s">
        <v>3</v>
      </c>
      <c r="HM339" t="s">
        <v>3</v>
      </c>
      <c r="HN339" t="s">
        <v>3</v>
      </c>
      <c r="HO339" t="s">
        <v>3</v>
      </c>
      <c r="HP339" t="s">
        <v>3</v>
      </c>
      <c r="HQ339" t="s">
        <v>3</v>
      </c>
      <c r="IK339">
        <v>0</v>
      </c>
    </row>
    <row r="340" spans="1:245" x14ac:dyDescent="0.2">
      <c r="A340">
        <v>17</v>
      </c>
      <c r="B340">
        <v>1</v>
      </c>
      <c r="C340">
        <f>ROW(SmtRes!A13)</f>
        <v>13</v>
      </c>
      <c r="D340">
        <f>ROW(EtalonRes!A54)</f>
        <v>54</v>
      </c>
      <c r="E340" t="s">
        <v>3</v>
      </c>
      <c r="F340" t="s">
        <v>152</v>
      </c>
      <c r="G340" t="s">
        <v>153</v>
      </c>
      <c r="H340" t="s">
        <v>32</v>
      </c>
      <c r="I340">
        <f>ROUND((5+17+4)/10,9)</f>
        <v>2.6</v>
      </c>
      <c r="J340">
        <v>0</v>
      </c>
      <c r="K340">
        <f>ROUND((5+17+4)/10,9)</f>
        <v>2.6</v>
      </c>
      <c r="O340">
        <f>ROUND(CP340,2)</f>
        <v>1620.92</v>
      </c>
      <c r="P340">
        <f>ROUND(CQ340*I340,2)</f>
        <v>0</v>
      </c>
      <c r="Q340">
        <f>ROUND(CR340*I340,2)</f>
        <v>0</v>
      </c>
      <c r="R340">
        <f>ROUND(CS340*I340,2)</f>
        <v>0</v>
      </c>
      <c r="S340">
        <f>ROUND(CT340*I340,2)</f>
        <v>1620.92</v>
      </c>
      <c r="T340">
        <f>ROUND(CU340*I340,2)</f>
        <v>0</v>
      </c>
      <c r="U340">
        <f>CV340*I340</f>
        <v>3.198</v>
      </c>
      <c r="V340">
        <f>CW340*I340</f>
        <v>0</v>
      </c>
      <c r="W340">
        <f>ROUND(CX340*I340,2)</f>
        <v>0</v>
      </c>
      <c r="X340">
        <f>ROUND(CY340,2)</f>
        <v>1134.6400000000001</v>
      </c>
      <c r="Y340">
        <f>ROUND(CZ340,2)</f>
        <v>162.09</v>
      </c>
      <c r="AA340">
        <v>-1</v>
      </c>
      <c r="AB340">
        <f>ROUND((AC340+AD340+AF340),6)</f>
        <v>623.42999999999995</v>
      </c>
      <c r="AC340">
        <f>ROUND(((ES340*3)),6)</f>
        <v>0</v>
      </c>
      <c r="AD340">
        <f>ROUND(((((ET340*3))-((EU340*3)))+AE340),6)</f>
        <v>0</v>
      </c>
      <c r="AE340">
        <f>ROUND(((EU340*3)),6)</f>
        <v>0</v>
      </c>
      <c r="AF340">
        <f>ROUND(((EV340*3)),6)</f>
        <v>623.42999999999995</v>
      </c>
      <c r="AG340">
        <f>ROUND((AP340),6)</f>
        <v>0</v>
      </c>
      <c r="AH340">
        <f>((EW340*3))</f>
        <v>1.23</v>
      </c>
      <c r="AI340">
        <f>((EX340*3))</f>
        <v>0</v>
      </c>
      <c r="AJ340">
        <f>(AS340)</f>
        <v>0</v>
      </c>
      <c r="AK340">
        <v>207.81</v>
      </c>
      <c r="AL340">
        <v>0</v>
      </c>
      <c r="AM340">
        <v>0</v>
      </c>
      <c r="AN340">
        <v>0</v>
      </c>
      <c r="AO340">
        <v>207.81</v>
      </c>
      <c r="AP340">
        <v>0</v>
      </c>
      <c r="AQ340">
        <v>0.41</v>
      </c>
      <c r="AR340">
        <v>0</v>
      </c>
      <c r="AS340">
        <v>0</v>
      </c>
      <c r="AT340">
        <v>70</v>
      </c>
      <c r="AU340">
        <v>10</v>
      </c>
      <c r="AV340">
        <v>1</v>
      </c>
      <c r="AW340">
        <v>1</v>
      </c>
      <c r="AZ340">
        <v>1</v>
      </c>
      <c r="BA340">
        <v>1</v>
      </c>
      <c r="BB340">
        <v>1</v>
      </c>
      <c r="BC340">
        <v>1</v>
      </c>
      <c r="BD340" t="s">
        <v>3</v>
      </c>
      <c r="BE340" t="s">
        <v>3</v>
      </c>
      <c r="BF340" t="s">
        <v>3</v>
      </c>
      <c r="BG340" t="s">
        <v>3</v>
      </c>
      <c r="BH340">
        <v>0</v>
      </c>
      <c r="BI340">
        <v>4</v>
      </c>
      <c r="BJ340" t="s">
        <v>154</v>
      </c>
      <c r="BM340">
        <v>0</v>
      </c>
      <c r="BN340">
        <v>0</v>
      </c>
      <c r="BO340" t="s">
        <v>3</v>
      </c>
      <c r="BP340">
        <v>0</v>
      </c>
      <c r="BQ340">
        <v>1</v>
      </c>
      <c r="BR340">
        <v>0</v>
      </c>
      <c r="BS340">
        <v>1</v>
      </c>
      <c r="BT340">
        <v>1</v>
      </c>
      <c r="BU340">
        <v>1</v>
      </c>
      <c r="BV340">
        <v>1</v>
      </c>
      <c r="BW340">
        <v>1</v>
      </c>
      <c r="BX340">
        <v>1</v>
      </c>
      <c r="BY340" t="s">
        <v>3</v>
      </c>
      <c r="BZ340">
        <v>70</v>
      </c>
      <c r="CA340">
        <v>10</v>
      </c>
      <c r="CB340" t="s">
        <v>3</v>
      </c>
      <c r="CE340">
        <v>0</v>
      </c>
      <c r="CF340">
        <v>0</v>
      </c>
      <c r="CG340">
        <v>0</v>
      </c>
      <c r="CM340">
        <v>0</v>
      </c>
      <c r="CN340" t="s">
        <v>3</v>
      </c>
      <c r="CO340">
        <v>0</v>
      </c>
      <c r="CP340">
        <f>(P340+Q340+S340)</f>
        <v>1620.92</v>
      </c>
      <c r="CQ340">
        <f>(AC340*BC340*AW340)</f>
        <v>0</v>
      </c>
      <c r="CR340">
        <f>(((((ET340*3))*BB340-((EU340*3))*BS340)+AE340*BS340)*AV340)</f>
        <v>0</v>
      </c>
      <c r="CS340">
        <f>(AE340*BS340*AV340)</f>
        <v>0</v>
      </c>
      <c r="CT340">
        <f>(AF340*BA340*AV340)</f>
        <v>623.42999999999995</v>
      </c>
      <c r="CU340">
        <f>AG340</f>
        <v>0</v>
      </c>
      <c r="CV340">
        <f>(AH340*AV340)</f>
        <v>1.23</v>
      </c>
      <c r="CW340">
        <f>AI340</f>
        <v>0</v>
      </c>
      <c r="CX340">
        <f>AJ340</f>
        <v>0</v>
      </c>
      <c r="CY340">
        <f>((S340*BZ340)/100)</f>
        <v>1134.644</v>
      </c>
      <c r="CZ340">
        <f>((S340*CA340)/100)</f>
        <v>162.09200000000001</v>
      </c>
      <c r="DC340" t="s">
        <v>3</v>
      </c>
      <c r="DD340" t="s">
        <v>155</v>
      </c>
      <c r="DE340" t="s">
        <v>155</v>
      </c>
      <c r="DF340" t="s">
        <v>155</v>
      </c>
      <c r="DG340" t="s">
        <v>155</v>
      </c>
      <c r="DH340" t="s">
        <v>3</v>
      </c>
      <c r="DI340" t="s">
        <v>155</v>
      </c>
      <c r="DJ340" t="s">
        <v>155</v>
      </c>
      <c r="DK340" t="s">
        <v>3</v>
      </c>
      <c r="DL340" t="s">
        <v>3</v>
      </c>
      <c r="DM340" t="s">
        <v>3</v>
      </c>
      <c r="DN340">
        <v>0</v>
      </c>
      <c r="DO340">
        <v>0</v>
      </c>
      <c r="DP340">
        <v>1</v>
      </c>
      <c r="DQ340">
        <v>1</v>
      </c>
      <c r="DU340">
        <v>16987630</v>
      </c>
      <c r="DV340" t="s">
        <v>32</v>
      </c>
      <c r="DW340" t="s">
        <v>32</v>
      </c>
      <c r="DX340">
        <v>10</v>
      </c>
      <c r="DZ340" t="s">
        <v>3</v>
      </c>
      <c r="EA340" t="s">
        <v>3</v>
      </c>
      <c r="EB340" t="s">
        <v>3</v>
      </c>
      <c r="EC340" t="s">
        <v>3</v>
      </c>
      <c r="EE340">
        <v>1441815344</v>
      </c>
      <c r="EF340">
        <v>1</v>
      </c>
      <c r="EG340" t="s">
        <v>21</v>
      </c>
      <c r="EH340">
        <v>0</v>
      </c>
      <c r="EI340" t="s">
        <v>3</v>
      </c>
      <c r="EJ340">
        <v>4</v>
      </c>
      <c r="EK340">
        <v>0</v>
      </c>
      <c r="EL340" t="s">
        <v>22</v>
      </c>
      <c r="EM340" t="s">
        <v>23</v>
      </c>
      <c r="EO340" t="s">
        <v>3</v>
      </c>
      <c r="EQ340">
        <v>1836032</v>
      </c>
      <c r="ER340">
        <v>207.81</v>
      </c>
      <c r="ES340">
        <v>0</v>
      </c>
      <c r="ET340">
        <v>0</v>
      </c>
      <c r="EU340">
        <v>0</v>
      </c>
      <c r="EV340">
        <v>207.81</v>
      </c>
      <c r="EW340">
        <v>0.41</v>
      </c>
      <c r="EX340">
        <v>0</v>
      </c>
      <c r="EY340">
        <v>0</v>
      </c>
      <c r="FQ340">
        <v>0</v>
      </c>
      <c r="FR340">
        <f>ROUND(IF(BI340=3,GM340,0),2)</f>
        <v>0</v>
      </c>
      <c r="FS340">
        <v>0</v>
      </c>
      <c r="FX340">
        <v>70</v>
      </c>
      <c r="FY340">
        <v>10</v>
      </c>
      <c r="GA340" t="s">
        <v>3</v>
      </c>
      <c r="GD340">
        <v>0</v>
      </c>
      <c r="GF340">
        <v>1497006217</v>
      </c>
      <c r="GG340">
        <v>2</v>
      </c>
      <c r="GH340">
        <v>1</v>
      </c>
      <c r="GI340">
        <v>-2</v>
      </c>
      <c r="GJ340">
        <v>0</v>
      </c>
      <c r="GK340">
        <f>ROUND(R340*(R12)/100,2)</f>
        <v>0</v>
      </c>
      <c r="GL340">
        <f>ROUND(IF(AND(BH340=3,BI340=3,FS340&lt;&gt;0),P340,0),2)</f>
        <v>0</v>
      </c>
      <c r="GM340">
        <f>ROUND(O340+X340+Y340+GK340,2)+GX340</f>
        <v>2917.65</v>
      </c>
      <c r="GN340">
        <f>IF(OR(BI340=0,BI340=1),GM340-GX340,0)</f>
        <v>0</v>
      </c>
      <c r="GO340">
        <f>IF(BI340=2,GM340-GX340,0)</f>
        <v>0</v>
      </c>
      <c r="GP340">
        <f>IF(BI340=4,GM340-GX340,0)</f>
        <v>2917.65</v>
      </c>
      <c r="GR340">
        <v>0</v>
      </c>
      <c r="GS340">
        <v>3</v>
      </c>
      <c r="GT340">
        <v>0</v>
      </c>
      <c r="GU340" t="s">
        <v>3</v>
      </c>
      <c r="GV340">
        <f>ROUND((GT340),6)</f>
        <v>0</v>
      </c>
      <c r="GW340">
        <v>1</v>
      </c>
      <c r="GX340">
        <f>ROUND(HC340*I340,2)</f>
        <v>0</v>
      </c>
      <c r="HA340">
        <v>0</v>
      </c>
      <c r="HB340">
        <v>0</v>
      </c>
      <c r="HC340">
        <f>GV340*GW340</f>
        <v>0</v>
      </c>
      <c r="HE340" t="s">
        <v>3</v>
      </c>
      <c r="HF340" t="s">
        <v>3</v>
      </c>
      <c r="HM340" t="s">
        <v>3</v>
      </c>
      <c r="HN340" t="s">
        <v>3</v>
      </c>
      <c r="HO340" t="s">
        <v>3</v>
      </c>
      <c r="HP340" t="s">
        <v>3</v>
      </c>
      <c r="HQ340" t="s">
        <v>3</v>
      </c>
      <c r="IK340">
        <v>0</v>
      </c>
    </row>
    <row r="342" spans="1:245" x14ac:dyDescent="0.2">
      <c r="A342" s="2">
        <v>51</v>
      </c>
      <c r="B342" s="2">
        <f>B335</f>
        <v>1</v>
      </c>
      <c r="C342" s="2">
        <f>A335</f>
        <v>5</v>
      </c>
      <c r="D342" s="2">
        <f>ROW(A335)</f>
        <v>335</v>
      </c>
      <c r="E342" s="2"/>
      <c r="F342" s="2" t="str">
        <f>IF(F335&lt;&gt;"",F335,"")</f>
        <v>Новый подраздел</v>
      </c>
      <c r="G342" s="2" t="str">
        <f>IF(G335&lt;&gt;"",G335,"")</f>
        <v>2.1 Отопление</v>
      </c>
      <c r="H342" s="2">
        <v>0</v>
      </c>
      <c r="I342" s="2"/>
      <c r="J342" s="2"/>
      <c r="K342" s="2"/>
      <c r="L342" s="2"/>
      <c r="M342" s="2"/>
      <c r="N342" s="2"/>
      <c r="O342" s="2">
        <f t="shared" ref="O342:T342" si="176">ROUND(AB342,2)</f>
        <v>2310.88</v>
      </c>
      <c r="P342" s="2">
        <f t="shared" si="176"/>
        <v>57.2</v>
      </c>
      <c r="Q342" s="2">
        <f t="shared" si="176"/>
        <v>5.98</v>
      </c>
      <c r="R342" s="2">
        <f t="shared" si="176"/>
        <v>0</v>
      </c>
      <c r="S342" s="2">
        <f t="shared" si="176"/>
        <v>2247.6999999999998</v>
      </c>
      <c r="T342" s="2">
        <f t="shared" si="176"/>
        <v>0</v>
      </c>
      <c r="U342" s="2">
        <f>AH342</f>
        <v>3.6400000000000006</v>
      </c>
      <c r="V342" s="2">
        <f>AI342</f>
        <v>0</v>
      </c>
      <c r="W342" s="2">
        <f>ROUND(AJ342,2)</f>
        <v>0</v>
      </c>
      <c r="X342" s="2">
        <f>ROUND(AK342,2)</f>
        <v>1573.39</v>
      </c>
      <c r="Y342" s="2">
        <f>ROUND(AL342,2)</f>
        <v>224.77</v>
      </c>
      <c r="Z342" s="2"/>
      <c r="AA342" s="2"/>
      <c r="AB342" s="2">
        <f>ROUND(SUMIF(AA339:AA340,"=1473091778",O339:O340),2)</f>
        <v>2310.88</v>
      </c>
      <c r="AC342" s="2">
        <f>ROUND(SUMIF(AA339:AA340,"=1473091778",P339:P340),2)</f>
        <v>57.2</v>
      </c>
      <c r="AD342" s="2">
        <f>ROUND(SUMIF(AA339:AA340,"=1473091778",Q339:Q340),2)</f>
        <v>5.98</v>
      </c>
      <c r="AE342" s="2">
        <f>ROUND(SUMIF(AA339:AA340,"=1473091778",R339:R340),2)</f>
        <v>0</v>
      </c>
      <c r="AF342" s="2">
        <f>ROUND(SUMIF(AA339:AA340,"=1473091778",S339:S340),2)</f>
        <v>2247.6999999999998</v>
      </c>
      <c r="AG342" s="2">
        <f>ROUND(SUMIF(AA339:AA340,"=1473091778",T339:T340),2)</f>
        <v>0</v>
      </c>
      <c r="AH342" s="2">
        <f>SUMIF(AA339:AA340,"=1473091778",U339:U340)</f>
        <v>3.6400000000000006</v>
      </c>
      <c r="AI342" s="2">
        <f>SUMIF(AA339:AA340,"=1473091778",V339:V340)</f>
        <v>0</v>
      </c>
      <c r="AJ342" s="2">
        <f>ROUND(SUMIF(AA339:AA340,"=1473091778",W339:W340),2)</f>
        <v>0</v>
      </c>
      <c r="AK342" s="2">
        <f>ROUND(SUMIF(AA339:AA340,"=1473091778",X339:X340),2)</f>
        <v>1573.39</v>
      </c>
      <c r="AL342" s="2">
        <f>ROUND(SUMIF(AA339:AA340,"=1473091778",Y339:Y340),2)</f>
        <v>224.77</v>
      </c>
      <c r="AM342" s="2"/>
      <c r="AN342" s="2"/>
      <c r="AO342" s="2">
        <f t="shared" ref="AO342:BD342" si="177">ROUND(BX342,2)</f>
        <v>0</v>
      </c>
      <c r="AP342" s="2">
        <f t="shared" si="177"/>
        <v>0</v>
      </c>
      <c r="AQ342" s="2">
        <f t="shared" si="177"/>
        <v>0</v>
      </c>
      <c r="AR342" s="2">
        <f t="shared" si="177"/>
        <v>4109.04</v>
      </c>
      <c r="AS342" s="2">
        <f t="shared" si="177"/>
        <v>0</v>
      </c>
      <c r="AT342" s="2">
        <f t="shared" si="177"/>
        <v>0</v>
      </c>
      <c r="AU342" s="2">
        <f t="shared" si="177"/>
        <v>4109.04</v>
      </c>
      <c r="AV342" s="2">
        <f t="shared" si="177"/>
        <v>57.2</v>
      </c>
      <c r="AW342" s="2">
        <f t="shared" si="177"/>
        <v>57.2</v>
      </c>
      <c r="AX342" s="2">
        <f t="shared" si="177"/>
        <v>0</v>
      </c>
      <c r="AY342" s="2">
        <f t="shared" si="177"/>
        <v>57.2</v>
      </c>
      <c r="AZ342" s="2">
        <f t="shared" si="177"/>
        <v>0</v>
      </c>
      <c r="BA342" s="2">
        <f t="shared" si="177"/>
        <v>0</v>
      </c>
      <c r="BB342" s="2">
        <f t="shared" si="177"/>
        <v>0</v>
      </c>
      <c r="BC342" s="2">
        <f t="shared" si="177"/>
        <v>0</v>
      </c>
      <c r="BD342" s="2">
        <f t="shared" si="177"/>
        <v>0</v>
      </c>
      <c r="BE342" s="2"/>
      <c r="BF342" s="2"/>
      <c r="BG342" s="2"/>
      <c r="BH342" s="2"/>
      <c r="BI342" s="2"/>
      <c r="BJ342" s="2"/>
      <c r="BK342" s="2"/>
      <c r="BL342" s="2"/>
      <c r="BM342" s="2"/>
      <c r="BN342" s="2"/>
      <c r="BO342" s="2"/>
      <c r="BP342" s="2"/>
      <c r="BQ342" s="2"/>
      <c r="BR342" s="2"/>
      <c r="BS342" s="2"/>
      <c r="BT342" s="2"/>
      <c r="BU342" s="2"/>
      <c r="BV342" s="2"/>
      <c r="BW342" s="2"/>
      <c r="BX342" s="2">
        <f>ROUND(SUMIF(AA339:AA340,"=1473091778",FQ339:FQ340),2)</f>
        <v>0</v>
      </c>
      <c r="BY342" s="2">
        <f>ROUND(SUMIF(AA339:AA340,"=1473091778",FR339:FR340),2)</f>
        <v>0</v>
      </c>
      <c r="BZ342" s="2">
        <f>ROUND(SUMIF(AA339:AA340,"=1473091778",GL339:GL340),2)</f>
        <v>0</v>
      </c>
      <c r="CA342" s="2">
        <f>ROUND(SUMIF(AA339:AA340,"=1473091778",GM339:GM340),2)</f>
        <v>4109.04</v>
      </c>
      <c r="CB342" s="2">
        <f>ROUND(SUMIF(AA339:AA340,"=1473091778",GN339:GN340),2)</f>
        <v>0</v>
      </c>
      <c r="CC342" s="2">
        <f>ROUND(SUMIF(AA339:AA340,"=1473091778",GO339:GO340),2)</f>
        <v>0</v>
      </c>
      <c r="CD342" s="2">
        <f>ROUND(SUMIF(AA339:AA340,"=1473091778",GP339:GP340),2)</f>
        <v>4109.04</v>
      </c>
      <c r="CE342" s="2">
        <f>AC342-BX342</f>
        <v>57.2</v>
      </c>
      <c r="CF342" s="2">
        <f>AC342-BY342</f>
        <v>57.2</v>
      </c>
      <c r="CG342" s="2">
        <f>BX342-BZ342</f>
        <v>0</v>
      </c>
      <c r="CH342" s="2">
        <f>AC342-BX342-BY342+BZ342</f>
        <v>57.2</v>
      </c>
      <c r="CI342" s="2">
        <f>BY342-BZ342</f>
        <v>0</v>
      </c>
      <c r="CJ342" s="2">
        <f>ROUND(SUMIF(AA339:AA340,"=1473091778",GX339:GX340),2)</f>
        <v>0</v>
      </c>
      <c r="CK342" s="2">
        <f>ROUND(SUMIF(AA339:AA340,"=1473091778",GY339:GY340),2)</f>
        <v>0</v>
      </c>
      <c r="CL342" s="2">
        <f>ROUND(SUMIF(AA339:AA340,"=1473091778",GZ339:GZ340),2)</f>
        <v>0</v>
      </c>
      <c r="CM342" s="2">
        <f>ROUND(SUMIF(AA339:AA340,"=1473091778",HD339:HD340),2)</f>
        <v>0</v>
      </c>
      <c r="CN342" s="2"/>
      <c r="CO342" s="2"/>
      <c r="CP342" s="2"/>
      <c r="CQ342" s="2"/>
      <c r="CR342" s="2"/>
      <c r="CS342" s="2"/>
      <c r="CT342" s="2"/>
      <c r="CU342" s="2"/>
      <c r="CV342" s="2"/>
      <c r="CW342" s="2"/>
      <c r="CX342" s="2"/>
      <c r="CY342" s="2"/>
      <c r="CZ342" s="2"/>
      <c r="DA342" s="2"/>
      <c r="DB342" s="2"/>
      <c r="DC342" s="2"/>
      <c r="DD342" s="2"/>
      <c r="DE342" s="2"/>
      <c r="DF342" s="2"/>
      <c r="DG342" s="3"/>
      <c r="DH342" s="3"/>
      <c r="DI342" s="3"/>
      <c r="DJ342" s="3"/>
      <c r="DK342" s="3"/>
      <c r="DL342" s="3"/>
      <c r="DM342" s="3"/>
      <c r="DN342" s="3"/>
      <c r="DO342" s="3"/>
      <c r="DP342" s="3"/>
      <c r="DQ342" s="3"/>
      <c r="DR342" s="3"/>
      <c r="DS342" s="3"/>
      <c r="DT342" s="3"/>
      <c r="DU342" s="3"/>
      <c r="DV342" s="3"/>
      <c r="DW342" s="3"/>
      <c r="DX342" s="3"/>
      <c r="DY342" s="3"/>
      <c r="DZ342" s="3"/>
      <c r="EA342" s="3"/>
      <c r="EB342" s="3"/>
      <c r="EC342" s="3"/>
      <c r="ED342" s="3"/>
      <c r="EE342" s="3"/>
      <c r="EF342" s="3"/>
      <c r="EG342" s="3"/>
      <c r="EH342" s="3"/>
      <c r="EI342" s="3"/>
      <c r="EJ342" s="3"/>
      <c r="EK342" s="3"/>
      <c r="EL342" s="3"/>
      <c r="EM342" s="3"/>
      <c r="EN342" s="3"/>
      <c r="EO342" s="3"/>
      <c r="EP342" s="3"/>
      <c r="EQ342" s="3"/>
      <c r="ER342" s="3"/>
      <c r="ES342" s="3"/>
      <c r="ET342" s="3"/>
      <c r="EU342" s="3"/>
      <c r="EV342" s="3"/>
      <c r="EW342" s="3"/>
      <c r="EX342" s="3"/>
      <c r="EY342" s="3"/>
      <c r="EZ342" s="3"/>
      <c r="FA342" s="3"/>
      <c r="FB342" s="3"/>
      <c r="FC342" s="3"/>
      <c r="FD342" s="3"/>
      <c r="FE342" s="3"/>
      <c r="FF342" s="3"/>
      <c r="FG342" s="3"/>
      <c r="FH342" s="3"/>
      <c r="FI342" s="3"/>
      <c r="FJ342" s="3"/>
      <c r="FK342" s="3"/>
      <c r="FL342" s="3"/>
      <c r="FM342" s="3"/>
      <c r="FN342" s="3"/>
      <c r="FO342" s="3"/>
      <c r="FP342" s="3"/>
      <c r="FQ342" s="3"/>
      <c r="FR342" s="3"/>
      <c r="FS342" s="3"/>
      <c r="FT342" s="3"/>
      <c r="FU342" s="3"/>
      <c r="FV342" s="3"/>
      <c r="FW342" s="3"/>
      <c r="FX342" s="3"/>
      <c r="FY342" s="3"/>
      <c r="FZ342" s="3"/>
      <c r="GA342" s="3"/>
      <c r="GB342" s="3"/>
      <c r="GC342" s="3"/>
      <c r="GD342" s="3"/>
      <c r="GE342" s="3"/>
      <c r="GF342" s="3"/>
      <c r="GG342" s="3"/>
      <c r="GH342" s="3"/>
      <c r="GI342" s="3"/>
      <c r="GJ342" s="3"/>
      <c r="GK342" s="3"/>
      <c r="GL342" s="3"/>
      <c r="GM342" s="3"/>
      <c r="GN342" s="3"/>
      <c r="GO342" s="3"/>
      <c r="GP342" s="3"/>
      <c r="GQ342" s="3"/>
      <c r="GR342" s="3"/>
      <c r="GS342" s="3"/>
      <c r="GT342" s="3"/>
      <c r="GU342" s="3"/>
      <c r="GV342" s="3"/>
      <c r="GW342" s="3"/>
      <c r="GX342" s="3">
        <v>0</v>
      </c>
    </row>
    <row r="344" spans="1:245" x14ac:dyDescent="0.2">
      <c r="A344" s="4">
        <v>50</v>
      </c>
      <c r="B344" s="4">
        <v>0</v>
      </c>
      <c r="C344" s="4">
        <v>0</v>
      </c>
      <c r="D344" s="4">
        <v>1</v>
      </c>
      <c r="E344" s="4">
        <v>201</v>
      </c>
      <c r="F344" s="4">
        <f>ROUND(Source!O342,O344)</f>
        <v>2310.88</v>
      </c>
      <c r="G344" s="4" t="s">
        <v>43</v>
      </c>
      <c r="H344" s="4" t="s">
        <v>44</v>
      </c>
      <c r="I344" s="4"/>
      <c r="J344" s="4"/>
      <c r="K344" s="4">
        <v>201</v>
      </c>
      <c r="L344" s="4">
        <v>1</v>
      </c>
      <c r="M344" s="4">
        <v>3</v>
      </c>
      <c r="N344" s="4" t="s">
        <v>3</v>
      </c>
      <c r="O344" s="4">
        <v>2</v>
      </c>
      <c r="P344" s="4"/>
      <c r="Q344" s="4"/>
      <c r="R344" s="4"/>
      <c r="S344" s="4"/>
      <c r="T344" s="4"/>
      <c r="U344" s="4"/>
      <c r="V344" s="4"/>
      <c r="W344" s="4">
        <v>2310.88</v>
      </c>
      <c r="X344" s="4">
        <v>1</v>
      </c>
      <c r="Y344" s="4">
        <v>2310.88</v>
      </c>
      <c r="Z344" s="4"/>
      <c r="AA344" s="4"/>
      <c r="AB344" s="4"/>
    </row>
    <row r="345" spans="1:245" x14ac:dyDescent="0.2">
      <c r="A345" s="4">
        <v>50</v>
      </c>
      <c r="B345" s="4">
        <v>0</v>
      </c>
      <c r="C345" s="4">
        <v>0</v>
      </c>
      <c r="D345" s="4">
        <v>1</v>
      </c>
      <c r="E345" s="4">
        <v>202</v>
      </c>
      <c r="F345" s="4">
        <f>ROUND(Source!P342,O345)</f>
        <v>57.2</v>
      </c>
      <c r="G345" s="4" t="s">
        <v>45</v>
      </c>
      <c r="H345" s="4" t="s">
        <v>46</v>
      </c>
      <c r="I345" s="4"/>
      <c r="J345" s="4"/>
      <c r="K345" s="4">
        <v>202</v>
      </c>
      <c r="L345" s="4">
        <v>2</v>
      </c>
      <c r="M345" s="4">
        <v>3</v>
      </c>
      <c r="N345" s="4" t="s">
        <v>3</v>
      </c>
      <c r="O345" s="4">
        <v>2</v>
      </c>
      <c r="P345" s="4"/>
      <c r="Q345" s="4"/>
      <c r="R345" s="4"/>
      <c r="S345" s="4"/>
      <c r="T345" s="4"/>
      <c r="U345" s="4"/>
      <c r="V345" s="4"/>
      <c r="W345" s="4">
        <v>57.2</v>
      </c>
      <c r="X345" s="4">
        <v>1</v>
      </c>
      <c r="Y345" s="4">
        <v>57.2</v>
      </c>
      <c r="Z345" s="4"/>
      <c r="AA345" s="4"/>
      <c r="AB345" s="4"/>
    </row>
    <row r="346" spans="1:245" x14ac:dyDescent="0.2">
      <c r="A346" s="4">
        <v>50</v>
      </c>
      <c r="B346" s="4">
        <v>0</v>
      </c>
      <c r="C346" s="4">
        <v>0</v>
      </c>
      <c r="D346" s="4">
        <v>1</v>
      </c>
      <c r="E346" s="4">
        <v>222</v>
      </c>
      <c r="F346" s="4">
        <f>ROUND(Source!AO342,O346)</f>
        <v>0</v>
      </c>
      <c r="G346" s="4" t="s">
        <v>47</v>
      </c>
      <c r="H346" s="4" t="s">
        <v>48</v>
      </c>
      <c r="I346" s="4"/>
      <c r="J346" s="4"/>
      <c r="K346" s="4">
        <v>222</v>
      </c>
      <c r="L346" s="4">
        <v>3</v>
      </c>
      <c r="M346" s="4">
        <v>3</v>
      </c>
      <c r="N346" s="4" t="s">
        <v>3</v>
      </c>
      <c r="O346" s="4">
        <v>2</v>
      </c>
      <c r="P346" s="4"/>
      <c r="Q346" s="4"/>
      <c r="R346" s="4"/>
      <c r="S346" s="4"/>
      <c r="T346" s="4"/>
      <c r="U346" s="4"/>
      <c r="V346" s="4"/>
      <c r="W346" s="4">
        <v>0</v>
      </c>
      <c r="X346" s="4">
        <v>1</v>
      </c>
      <c r="Y346" s="4">
        <v>0</v>
      </c>
      <c r="Z346" s="4"/>
      <c r="AA346" s="4"/>
      <c r="AB346" s="4"/>
    </row>
    <row r="347" spans="1:245" x14ac:dyDescent="0.2">
      <c r="A347" s="4">
        <v>50</v>
      </c>
      <c r="B347" s="4">
        <v>0</v>
      </c>
      <c r="C347" s="4">
        <v>0</v>
      </c>
      <c r="D347" s="4">
        <v>1</v>
      </c>
      <c r="E347" s="4">
        <v>225</v>
      </c>
      <c r="F347" s="4">
        <f>ROUND(Source!AV342,O347)</f>
        <v>57.2</v>
      </c>
      <c r="G347" s="4" t="s">
        <v>49</v>
      </c>
      <c r="H347" s="4" t="s">
        <v>50</v>
      </c>
      <c r="I347" s="4"/>
      <c r="J347" s="4"/>
      <c r="K347" s="4">
        <v>225</v>
      </c>
      <c r="L347" s="4">
        <v>4</v>
      </c>
      <c r="M347" s="4">
        <v>3</v>
      </c>
      <c r="N347" s="4" t="s">
        <v>3</v>
      </c>
      <c r="O347" s="4">
        <v>2</v>
      </c>
      <c r="P347" s="4"/>
      <c r="Q347" s="4"/>
      <c r="R347" s="4"/>
      <c r="S347" s="4"/>
      <c r="T347" s="4"/>
      <c r="U347" s="4"/>
      <c r="V347" s="4"/>
      <c r="W347" s="4">
        <v>57.2</v>
      </c>
      <c r="X347" s="4">
        <v>1</v>
      </c>
      <c r="Y347" s="4">
        <v>57.2</v>
      </c>
      <c r="Z347" s="4"/>
      <c r="AA347" s="4"/>
      <c r="AB347" s="4"/>
    </row>
    <row r="348" spans="1:245" x14ac:dyDescent="0.2">
      <c r="A348" s="4">
        <v>50</v>
      </c>
      <c r="B348" s="4">
        <v>0</v>
      </c>
      <c r="C348" s="4">
        <v>0</v>
      </c>
      <c r="D348" s="4">
        <v>1</v>
      </c>
      <c r="E348" s="4">
        <v>226</v>
      </c>
      <c r="F348" s="4">
        <f>ROUND(Source!AW342,O348)</f>
        <v>57.2</v>
      </c>
      <c r="G348" s="4" t="s">
        <v>51</v>
      </c>
      <c r="H348" s="4" t="s">
        <v>52</v>
      </c>
      <c r="I348" s="4"/>
      <c r="J348" s="4"/>
      <c r="K348" s="4">
        <v>226</v>
      </c>
      <c r="L348" s="4">
        <v>5</v>
      </c>
      <c r="M348" s="4">
        <v>3</v>
      </c>
      <c r="N348" s="4" t="s">
        <v>3</v>
      </c>
      <c r="O348" s="4">
        <v>2</v>
      </c>
      <c r="P348" s="4"/>
      <c r="Q348" s="4"/>
      <c r="R348" s="4"/>
      <c r="S348" s="4"/>
      <c r="T348" s="4"/>
      <c r="U348" s="4"/>
      <c r="V348" s="4"/>
      <c r="W348" s="4">
        <v>57.2</v>
      </c>
      <c r="X348" s="4">
        <v>1</v>
      </c>
      <c r="Y348" s="4">
        <v>57.2</v>
      </c>
      <c r="Z348" s="4"/>
      <c r="AA348" s="4"/>
      <c r="AB348" s="4"/>
    </row>
    <row r="349" spans="1:245" x14ac:dyDescent="0.2">
      <c r="A349" s="4">
        <v>50</v>
      </c>
      <c r="B349" s="4">
        <v>0</v>
      </c>
      <c r="C349" s="4">
        <v>0</v>
      </c>
      <c r="D349" s="4">
        <v>1</v>
      </c>
      <c r="E349" s="4">
        <v>227</v>
      </c>
      <c r="F349" s="4">
        <f>ROUND(Source!AX342,O349)</f>
        <v>0</v>
      </c>
      <c r="G349" s="4" t="s">
        <v>53</v>
      </c>
      <c r="H349" s="4" t="s">
        <v>54</v>
      </c>
      <c r="I349" s="4"/>
      <c r="J349" s="4"/>
      <c r="K349" s="4">
        <v>227</v>
      </c>
      <c r="L349" s="4">
        <v>6</v>
      </c>
      <c r="M349" s="4">
        <v>3</v>
      </c>
      <c r="N349" s="4" t="s">
        <v>3</v>
      </c>
      <c r="O349" s="4">
        <v>2</v>
      </c>
      <c r="P349" s="4"/>
      <c r="Q349" s="4"/>
      <c r="R349" s="4"/>
      <c r="S349" s="4"/>
      <c r="T349" s="4"/>
      <c r="U349" s="4"/>
      <c r="V349" s="4"/>
      <c r="W349" s="4">
        <v>0</v>
      </c>
      <c r="X349" s="4">
        <v>1</v>
      </c>
      <c r="Y349" s="4">
        <v>0</v>
      </c>
      <c r="Z349" s="4"/>
      <c r="AA349" s="4"/>
      <c r="AB349" s="4"/>
    </row>
    <row r="350" spans="1:245" x14ac:dyDescent="0.2">
      <c r="A350" s="4">
        <v>50</v>
      </c>
      <c r="B350" s="4">
        <v>0</v>
      </c>
      <c r="C350" s="4">
        <v>0</v>
      </c>
      <c r="D350" s="4">
        <v>1</v>
      </c>
      <c r="E350" s="4">
        <v>228</v>
      </c>
      <c r="F350" s="4">
        <f>ROUND(Source!AY342,O350)</f>
        <v>57.2</v>
      </c>
      <c r="G350" s="4" t="s">
        <v>55</v>
      </c>
      <c r="H350" s="4" t="s">
        <v>56</v>
      </c>
      <c r="I350" s="4"/>
      <c r="J350" s="4"/>
      <c r="K350" s="4">
        <v>228</v>
      </c>
      <c r="L350" s="4">
        <v>7</v>
      </c>
      <c r="M350" s="4">
        <v>3</v>
      </c>
      <c r="N350" s="4" t="s">
        <v>3</v>
      </c>
      <c r="O350" s="4">
        <v>2</v>
      </c>
      <c r="P350" s="4"/>
      <c r="Q350" s="4"/>
      <c r="R350" s="4"/>
      <c r="S350" s="4"/>
      <c r="T350" s="4"/>
      <c r="U350" s="4"/>
      <c r="V350" s="4"/>
      <c r="W350" s="4">
        <v>57.2</v>
      </c>
      <c r="X350" s="4">
        <v>1</v>
      </c>
      <c r="Y350" s="4">
        <v>57.2</v>
      </c>
      <c r="Z350" s="4"/>
      <c r="AA350" s="4"/>
      <c r="AB350" s="4"/>
    </row>
    <row r="351" spans="1:245" x14ac:dyDescent="0.2">
      <c r="A351" s="4">
        <v>50</v>
      </c>
      <c r="B351" s="4">
        <v>0</v>
      </c>
      <c r="C351" s="4">
        <v>0</v>
      </c>
      <c r="D351" s="4">
        <v>1</v>
      </c>
      <c r="E351" s="4">
        <v>216</v>
      </c>
      <c r="F351" s="4">
        <f>ROUND(Source!AP342,O351)</f>
        <v>0</v>
      </c>
      <c r="G351" s="4" t="s">
        <v>57</v>
      </c>
      <c r="H351" s="4" t="s">
        <v>58</v>
      </c>
      <c r="I351" s="4"/>
      <c r="J351" s="4"/>
      <c r="K351" s="4">
        <v>216</v>
      </c>
      <c r="L351" s="4">
        <v>8</v>
      </c>
      <c r="M351" s="4">
        <v>3</v>
      </c>
      <c r="N351" s="4" t="s">
        <v>3</v>
      </c>
      <c r="O351" s="4">
        <v>2</v>
      </c>
      <c r="P351" s="4"/>
      <c r="Q351" s="4"/>
      <c r="R351" s="4"/>
      <c r="S351" s="4"/>
      <c r="T351" s="4"/>
      <c r="U351" s="4"/>
      <c r="V351" s="4"/>
      <c r="W351" s="4">
        <v>0</v>
      </c>
      <c r="X351" s="4">
        <v>1</v>
      </c>
      <c r="Y351" s="4">
        <v>0</v>
      </c>
      <c r="Z351" s="4"/>
      <c r="AA351" s="4"/>
      <c r="AB351" s="4"/>
    </row>
    <row r="352" spans="1:245" x14ac:dyDescent="0.2">
      <c r="A352" s="4">
        <v>50</v>
      </c>
      <c r="B352" s="4">
        <v>0</v>
      </c>
      <c r="C352" s="4">
        <v>0</v>
      </c>
      <c r="D352" s="4">
        <v>1</v>
      </c>
      <c r="E352" s="4">
        <v>223</v>
      </c>
      <c r="F352" s="4">
        <f>ROUND(Source!AQ342,O352)</f>
        <v>0</v>
      </c>
      <c r="G352" s="4" t="s">
        <v>59</v>
      </c>
      <c r="H352" s="4" t="s">
        <v>60</v>
      </c>
      <c r="I352" s="4"/>
      <c r="J352" s="4"/>
      <c r="K352" s="4">
        <v>223</v>
      </c>
      <c r="L352" s="4">
        <v>9</v>
      </c>
      <c r="M352" s="4">
        <v>3</v>
      </c>
      <c r="N352" s="4" t="s">
        <v>3</v>
      </c>
      <c r="O352" s="4">
        <v>2</v>
      </c>
      <c r="P352" s="4"/>
      <c r="Q352" s="4"/>
      <c r="R352" s="4"/>
      <c r="S352" s="4"/>
      <c r="T352" s="4"/>
      <c r="U352" s="4"/>
      <c r="V352" s="4"/>
      <c r="W352" s="4">
        <v>0</v>
      </c>
      <c r="X352" s="4">
        <v>1</v>
      </c>
      <c r="Y352" s="4">
        <v>0</v>
      </c>
      <c r="Z352" s="4"/>
      <c r="AA352" s="4"/>
      <c r="AB352" s="4"/>
    </row>
    <row r="353" spans="1:28" x14ac:dyDescent="0.2">
      <c r="A353" s="4">
        <v>50</v>
      </c>
      <c r="B353" s="4">
        <v>0</v>
      </c>
      <c r="C353" s="4">
        <v>0</v>
      </c>
      <c r="D353" s="4">
        <v>1</v>
      </c>
      <c r="E353" s="4">
        <v>229</v>
      </c>
      <c r="F353" s="4">
        <f>ROUND(Source!AZ342,O353)</f>
        <v>0</v>
      </c>
      <c r="G353" s="4" t="s">
        <v>61</v>
      </c>
      <c r="H353" s="4" t="s">
        <v>62</v>
      </c>
      <c r="I353" s="4"/>
      <c r="J353" s="4"/>
      <c r="K353" s="4">
        <v>229</v>
      </c>
      <c r="L353" s="4">
        <v>10</v>
      </c>
      <c r="M353" s="4">
        <v>3</v>
      </c>
      <c r="N353" s="4" t="s">
        <v>3</v>
      </c>
      <c r="O353" s="4">
        <v>2</v>
      </c>
      <c r="P353" s="4"/>
      <c r="Q353" s="4"/>
      <c r="R353" s="4"/>
      <c r="S353" s="4"/>
      <c r="T353" s="4"/>
      <c r="U353" s="4"/>
      <c r="V353" s="4"/>
      <c r="W353" s="4">
        <v>0</v>
      </c>
      <c r="X353" s="4">
        <v>1</v>
      </c>
      <c r="Y353" s="4">
        <v>0</v>
      </c>
      <c r="Z353" s="4"/>
      <c r="AA353" s="4"/>
      <c r="AB353" s="4"/>
    </row>
    <row r="354" spans="1:28" x14ac:dyDescent="0.2">
      <c r="A354" s="4">
        <v>50</v>
      </c>
      <c r="B354" s="4">
        <v>0</v>
      </c>
      <c r="C354" s="4">
        <v>0</v>
      </c>
      <c r="D354" s="4">
        <v>1</v>
      </c>
      <c r="E354" s="4">
        <v>203</v>
      </c>
      <c r="F354" s="4">
        <f>ROUND(Source!Q342,O354)</f>
        <v>5.98</v>
      </c>
      <c r="G354" s="4" t="s">
        <v>63</v>
      </c>
      <c r="H354" s="4" t="s">
        <v>64</v>
      </c>
      <c r="I354" s="4"/>
      <c r="J354" s="4"/>
      <c r="K354" s="4">
        <v>203</v>
      </c>
      <c r="L354" s="4">
        <v>11</v>
      </c>
      <c r="M354" s="4">
        <v>3</v>
      </c>
      <c r="N354" s="4" t="s">
        <v>3</v>
      </c>
      <c r="O354" s="4">
        <v>2</v>
      </c>
      <c r="P354" s="4"/>
      <c r="Q354" s="4"/>
      <c r="R354" s="4"/>
      <c r="S354" s="4"/>
      <c r="T354" s="4"/>
      <c r="U354" s="4"/>
      <c r="V354" s="4"/>
      <c r="W354" s="4">
        <v>5.98</v>
      </c>
      <c r="X354" s="4">
        <v>1</v>
      </c>
      <c r="Y354" s="4">
        <v>5.98</v>
      </c>
      <c r="Z354" s="4"/>
      <c r="AA354" s="4"/>
      <c r="AB354" s="4"/>
    </row>
    <row r="355" spans="1:28" x14ac:dyDescent="0.2">
      <c r="A355" s="4">
        <v>50</v>
      </c>
      <c r="B355" s="4">
        <v>0</v>
      </c>
      <c r="C355" s="4">
        <v>0</v>
      </c>
      <c r="D355" s="4">
        <v>1</v>
      </c>
      <c r="E355" s="4">
        <v>231</v>
      </c>
      <c r="F355" s="4">
        <f>ROUND(Source!BB342,O355)</f>
        <v>0</v>
      </c>
      <c r="G355" s="4" t="s">
        <v>65</v>
      </c>
      <c r="H355" s="4" t="s">
        <v>66</v>
      </c>
      <c r="I355" s="4"/>
      <c r="J355" s="4"/>
      <c r="K355" s="4">
        <v>231</v>
      </c>
      <c r="L355" s="4">
        <v>12</v>
      </c>
      <c r="M355" s="4">
        <v>3</v>
      </c>
      <c r="N355" s="4" t="s">
        <v>3</v>
      </c>
      <c r="O355" s="4">
        <v>2</v>
      </c>
      <c r="P355" s="4"/>
      <c r="Q355" s="4"/>
      <c r="R355" s="4"/>
      <c r="S355" s="4"/>
      <c r="T355" s="4"/>
      <c r="U355" s="4"/>
      <c r="V355" s="4"/>
      <c r="W355" s="4">
        <v>0</v>
      </c>
      <c r="X355" s="4">
        <v>1</v>
      </c>
      <c r="Y355" s="4">
        <v>0</v>
      </c>
      <c r="Z355" s="4"/>
      <c r="AA355" s="4"/>
      <c r="AB355" s="4"/>
    </row>
    <row r="356" spans="1:28" x14ac:dyDescent="0.2">
      <c r="A356" s="4">
        <v>50</v>
      </c>
      <c r="B356" s="4">
        <v>0</v>
      </c>
      <c r="C356" s="4">
        <v>0</v>
      </c>
      <c r="D356" s="4">
        <v>1</v>
      </c>
      <c r="E356" s="4">
        <v>204</v>
      </c>
      <c r="F356" s="4">
        <f>ROUND(Source!R342,O356)</f>
        <v>0</v>
      </c>
      <c r="G356" s="4" t="s">
        <v>67</v>
      </c>
      <c r="H356" s="4" t="s">
        <v>68</v>
      </c>
      <c r="I356" s="4"/>
      <c r="J356" s="4"/>
      <c r="K356" s="4">
        <v>204</v>
      </c>
      <c r="L356" s="4">
        <v>13</v>
      </c>
      <c r="M356" s="4">
        <v>3</v>
      </c>
      <c r="N356" s="4" t="s">
        <v>3</v>
      </c>
      <c r="O356" s="4">
        <v>2</v>
      </c>
      <c r="P356" s="4"/>
      <c r="Q356" s="4"/>
      <c r="R356" s="4"/>
      <c r="S356" s="4"/>
      <c r="T356" s="4"/>
      <c r="U356" s="4"/>
      <c r="V356" s="4"/>
      <c r="W356" s="4">
        <v>0</v>
      </c>
      <c r="X356" s="4">
        <v>1</v>
      </c>
      <c r="Y356" s="4">
        <v>0</v>
      </c>
      <c r="Z356" s="4"/>
      <c r="AA356" s="4"/>
      <c r="AB356" s="4"/>
    </row>
    <row r="357" spans="1:28" x14ac:dyDescent="0.2">
      <c r="A357" s="4">
        <v>50</v>
      </c>
      <c r="B357" s="4">
        <v>0</v>
      </c>
      <c r="C357" s="4">
        <v>0</v>
      </c>
      <c r="D357" s="4">
        <v>1</v>
      </c>
      <c r="E357" s="4">
        <v>205</v>
      </c>
      <c r="F357" s="4">
        <f>ROUND(Source!S342,O357)</f>
        <v>2247.6999999999998</v>
      </c>
      <c r="G357" s="4" t="s">
        <v>69</v>
      </c>
      <c r="H357" s="4" t="s">
        <v>70</v>
      </c>
      <c r="I357" s="4"/>
      <c r="J357" s="4"/>
      <c r="K357" s="4">
        <v>205</v>
      </c>
      <c r="L357" s="4">
        <v>14</v>
      </c>
      <c r="M357" s="4">
        <v>3</v>
      </c>
      <c r="N357" s="4" t="s">
        <v>3</v>
      </c>
      <c r="O357" s="4">
        <v>2</v>
      </c>
      <c r="P357" s="4"/>
      <c r="Q357" s="4"/>
      <c r="R357" s="4"/>
      <c r="S357" s="4"/>
      <c r="T357" s="4"/>
      <c r="U357" s="4"/>
      <c r="V357" s="4"/>
      <c r="W357" s="4">
        <v>2247.6999999999998</v>
      </c>
      <c r="X357" s="4">
        <v>1</v>
      </c>
      <c r="Y357" s="4">
        <v>2247.6999999999998</v>
      </c>
      <c r="Z357" s="4"/>
      <c r="AA357" s="4"/>
      <c r="AB357" s="4"/>
    </row>
    <row r="358" spans="1:28" x14ac:dyDescent="0.2">
      <c r="A358" s="4">
        <v>50</v>
      </c>
      <c r="B358" s="4">
        <v>0</v>
      </c>
      <c r="C358" s="4">
        <v>0</v>
      </c>
      <c r="D358" s="4">
        <v>1</v>
      </c>
      <c r="E358" s="4">
        <v>232</v>
      </c>
      <c r="F358" s="4">
        <f>ROUND(Source!BC342,O358)</f>
        <v>0</v>
      </c>
      <c r="G358" s="4" t="s">
        <v>71</v>
      </c>
      <c r="H358" s="4" t="s">
        <v>72</v>
      </c>
      <c r="I358" s="4"/>
      <c r="J358" s="4"/>
      <c r="K358" s="4">
        <v>232</v>
      </c>
      <c r="L358" s="4">
        <v>15</v>
      </c>
      <c r="M358" s="4">
        <v>3</v>
      </c>
      <c r="N358" s="4" t="s">
        <v>3</v>
      </c>
      <c r="O358" s="4">
        <v>2</v>
      </c>
      <c r="P358" s="4"/>
      <c r="Q358" s="4"/>
      <c r="R358" s="4"/>
      <c r="S358" s="4"/>
      <c r="T358" s="4"/>
      <c r="U358" s="4"/>
      <c r="V358" s="4"/>
      <c r="W358" s="4">
        <v>0</v>
      </c>
      <c r="X358" s="4">
        <v>1</v>
      </c>
      <c r="Y358" s="4">
        <v>0</v>
      </c>
      <c r="Z358" s="4"/>
      <c r="AA358" s="4"/>
      <c r="AB358" s="4"/>
    </row>
    <row r="359" spans="1:28" x14ac:dyDescent="0.2">
      <c r="A359" s="4">
        <v>50</v>
      </c>
      <c r="B359" s="4">
        <v>0</v>
      </c>
      <c r="C359" s="4">
        <v>0</v>
      </c>
      <c r="D359" s="4">
        <v>1</v>
      </c>
      <c r="E359" s="4">
        <v>214</v>
      </c>
      <c r="F359" s="4">
        <f>ROUND(Source!AS342,O359)</f>
        <v>0</v>
      </c>
      <c r="G359" s="4" t="s">
        <v>73</v>
      </c>
      <c r="H359" s="4" t="s">
        <v>74</v>
      </c>
      <c r="I359" s="4"/>
      <c r="J359" s="4"/>
      <c r="K359" s="4">
        <v>214</v>
      </c>
      <c r="L359" s="4">
        <v>16</v>
      </c>
      <c r="M359" s="4">
        <v>3</v>
      </c>
      <c r="N359" s="4" t="s">
        <v>3</v>
      </c>
      <c r="O359" s="4">
        <v>2</v>
      </c>
      <c r="P359" s="4"/>
      <c r="Q359" s="4"/>
      <c r="R359" s="4"/>
      <c r="S359" s="4"/>
      <c r="T359" s="4"/>
      <c r="U359" s="4"/>
      <c r="V359" s="4"/>
      <c r="W359" s="4">
        <v>0</v>
      </c>
      <c r="X359" s="4">
        <v>1</v>
      </c>
      <c r="Y359" s="4">
        <v>0</v>
      </c>
      <c r="Z359" s="4"/>
      <c r="AA359" s="4"/>
      <c r="AB359" s="4"/>
    </row>
    <row r="360" spans="1:28" x14ac:dyDescent="0.2">
      <c r="A360" s="4">
        <v>50</v>
      </c>
      <c r="B360" s="4">
        <v>0</v>
      </c>
      <c r="C360" s="4">
        <v>0</v>
      </c>
      <c r="D360" s="4">
        <v>1</v>
      </c>
      <c r="E360" s="4">
        <v>215</v>
      </c>
      <c r="F360" s="4">
        <f>ROUND(Source!AT342,O360)</f>
        <v>0</v>
      </c>
      <c r="G360" s="4" t="s">
        <v>75</v>
      </c>
      <c r="H360" s="4" t="s">
        <v>76</v>
      </c>
      <c r="I360" s="4"/>
      <c r="J360" s="4"/>
      <c r="K360" s="4">
        <v>215</v>
      </c>
      <c r="L360" s="4">
        <v>17</v>
      </c>
      <c r="M360" s="4">
        <v>3</v>
      </c>
      <c r="N360" s="4" t="s">
        <v>3</v>
      </c>
      <c r="O360" s="4">
        <v>2</v>
      </c>
      <c r="P360" s="4"/>
      <c r="Q360" s="4"/>
      <c r="R360" s="4"/>
      <c r="S360" s="4"/>
      <c r="T360" s="4"/>
      <c r="U360" s="4"/>
      <c r="V360" s="4"/>
      <c r="W360" s="4">
        <v>0</v>
      </c>
      <c r="X360" s="4">
        <v>1</v>
      </c>
      <c r="Y360" s="4">
        <v>0</v>
      </c>
      <c r="Z360" s="4"/>
      <c r="AA360" s="4"/>
      <c r="AB360" s="4"/>
    </row>
    <row r="361" spans="1:28" x14ac:dyDescent="0.2">
      <c r="A361" s="4">
        <v>50</v>
      </c>
      <c r="B361" s="4">
        <v>0</v>
      </c>
      <c r="C361" s="4">
        <v>0</v>
      </c>
      <c r="D361" s="4">
        <v>1</v>
      </c>
      <c r="E361" s="4">
        <v>217</v>
      </c>
      <c r="F361" s="4">
        <f>ROUND(Source!AU342,O361)</f>
        <v>4109.04</v>
      </c>
      <c r="G361" s="4" t="s">
        <v>77</v>
      </c>
      <c r="H361" s="4" t="s">
        <v>78</v>
      </c>
      <c r="I361" s="4"/>
      <c r="J361" s="4"/>
      <c r="K361" s="4">
        <v>217</v>
      </c>
      <c r="L361" s="4">
        <v>18</v>
      </c>
      <c r="M361" s="4">
        <v>3</v>
      </c>
      <c r="N361" s="4" t="s">
        <v>3</v>
      </c>
      <c r="O361" s="4">
        <v>2</v>
      </c>
      <c r="P361" s="4"/>
      <c r="Q361" s="4"/>
      <c r="R361" s="4"/>
      <c r="S361" s="4"/>
      <c r="T361" s="4"/>
      <c r="U361" s="4"/>
      <c r="V361" s="4"/>
      <c r="W361" s="4">
        <v>4109.04</v>
      </c>
      <c r="X361" s="4">
        <v>1</v>
      </c>
      <c r="Y361" s="4">
        <v>4109.04</v>
      </c>
      <c r="Z361" s="4"/>
      <c r="AA361" s="4"/>
      <c r="AB361" s="4"/>
    </row>
    <row r="362" spans="1:28" x14ac:dyDescent="0.2">
      <c r="A362" s="4">
        <v>50</v>
      </c>
      <c r="B362" s="4">
        <v>0</v>
      </c>
      <c r="C362" s="4">
        <v>0</v>
      </c>
      <c r="D362" s="4">
        <v>1</v>
      </c>
      <c r="E362" s="4">
        <v>230</v>
      </c>
      <c r="F362" s="4">
        <f>ROUND(Source!BA342,O362)</f>
        <v>0</v>
      </c>
      <c r="G362" s="4" t="s">
        <v>79</v>
      </c>
      <c r="H362" s="4" t="s">
        <v>80</v>
      </c>
      <c r="I362" s="4"/>
      <c r="J362" s="4"/>
      <c r="K362" s="4">
        <v>230</v>
      </c>
      <c r="L362" s="4">
        <v>19</v>
      </c>
      <c r="M362" s="4">
        <v>3</v>
      </c>
      <c r="N362" s="4" t="s">
        <v>3</v>
      </c>
      <c r="O362" s="4">
        <v>2</v>
      </c>
      <c r="P362" s="4"/>
      <c r="Q362" s="4"/>
      <c r="R362" s="4"/>
      <c r="S362" s="4"/>
      <c r="T362" s="4"/>
      <c r="U362" s="4"/>
      <c r="V362" s="4"/>
      <c r="W362" s="4">
        <v>0</v>
      </c>
      <c r="X362" s="4">
        <v>1</v>
      </c>
      <c r="Y362" s="4">
        <v>0</v>
      </c>
      <c r="Z362" s="4"/>
      <c r="AA362" s="4"/>
      <c r="AB362" s="4"/>
    </row>
    <row r="363" spans="1:28" x14ac:dyDescent="0.2">
      <c r="A363" s="4">
        <v>50</v>
      </c>
      <c r="B363" s="4">
        <v>0</v>
      </c>
      <c r="C363" s="4">
        <v>0</v>
      </c>
      <c r="D363" s="4">
        <v>1</v>
      </c>
      <c r="E363" s="4">
        <v>206</v>
      </c>
      <c r="F363" s="4">
        <f>ROUND(Source!T342,O363)</f>
        <v>0</v>
      </c>
      <c r="G363" s="4" t="s">
        <v>81</v>
      </c>
      <c r="H363" s="4" t="s">
        <v>82</v>
      </c>
      <c r="I363" s="4"/>
      <c r="J363" s="4"/>
      <c r="K363" s="4">
        <v>206</v>
      </c>
      <c r="L363" s="4">
        <v>20</v>
      </c>
      <c r="M363" s="4">
        <v>3</v>
      </c>
      <c r="N363" s="4" t="s">
        <v>3</v>
      </c>
      <c r="O363" s="4">
        <v>2</v>
      </c>
      <c r="P363" s="4"/>
      <c r="Q363" s="4"/>
      <c r="R363" s="4"/>
      <c r="S363" s="4"/>
      <c r="T363" s="4"/>
      <c r="U363" s="4"/>
      <c r="V363" s="4"/>
      <c r="W363" s="4">
        <v>0</v>
      </c>
      <c r="X363" s="4">
        <v>1</v>
      </c>
      <c r="Y363" s="4">
        <v>0</v>
      </c>
      <c r="Z363" s="4"/>
      <c r="AA363" s="4"/>
      <c r="AB363" s="4"/>
    </row>
    <row r="364" spans="1:28" x14ac:dyDescent="0.2">
      <c r="A364" s="4">
        <v>50</v>
      </c>
      <c r="B364" s="4">
        <v>0</v>
      </c>
      <c r="C364" s="4">
        <v>0</v>
      </c>
      <c r="D364" s="4">
        <v>1</v>
      </c>
      <c r="E364" s="4">
        <v>207</v>
      </c>
      <c r="F364" s="4">
        <f>Source!U342</f>
        <v>3.6400000000000006</v>
      </c>
      <c r="G364" s="4" t="s">
        <v>83</v>
      </c>
      <c r="H364" s="4" t="s">
        <v>84</v>
      </c>
      <c r="I364" s="4"/>
      <c r="J364" s="4"/>
      <c r="K364" s="4">
        <v>207</v>
      </c>
      <c r="L364" s="4">
        <v>21</v>
      </c>
      <c r="M364" s="4">
        <v>3</v>
      </c>
      <c r="N364" s="4" t="s">
        <v>3</v>
      </c>
      <c r="O364" s="4">
        <v>-1</v>
      </c>
      <c r="P364" s="4"/>
      <c r="Q364" s="4"/>
      <c r="R364" s="4"/>
      <c r="S364" s="4"/>
      <c r="T364" s="4"/>
      <c r="U364" s="4"/>
      <c r="V364" s="4"/>
      <c r="W364" s="4">
        <v>3.64</v>
      </c>
      <c r="X364" s="4">
        <v>1</v>
      </c>
      <c r="Y364" s="4">
        <v>3.64</v>
      </c>
      <c r="Z364" s="4"/>
      <c r="AA364" s="4"/>
      <c r="AB364" s="4"/>
    </row>
    <row r="365" spans="1:28" x14ac:dyDescent="0.2">
      <c r="A365" s="4">
        <v>50</v>
      </c>
      <c r="B365" s="4">
        <v>0</v>
      </c>
      <c r="C365" s="4">
        <v>0</v>
      </c>
      <c r="D365" s="4">
        <v>1</v>
      </c>
      <c r="E365" s="4">
        <v>208</v>
      </c>
      <c r="F365" s="4">
        <f>Source!V342</f>
        <v>0</v>
      </c>
      <c r="G365" s="4" t="s">
        <v>85</v>
      </c>
      <c r="H365" s="4" t="s">
        <v>86</v>
      </c>
      <c r="I365" s="4"/>
      <c r="J365" s="4"/>
      <c r="K365" s="4">
        <v>208</v>
      </c>
      <c r="L365" s="4">
        <v>22</v>
      </c>
      <c r="M365" s="4">
        <v>3</v>
      </c>
      <c r="N365" s="4" t="s">
        <v>3</v>
      </c>
      <c r="O365" s="4">
        <v>-1</v>
      </c>
      <c r="P365" s="4"/>
      <c r="Q365" s="4"/>
      <c r="R365" s="4"/>
      <c r="S365" s="4"/>
      <c r="T365" s="4"/>
      <c r="U365" s="4"/>
      <c r="V365" s="4"/>
      <c r="W365" s="4">
        <v>0</v>
      </c>
      <c r="X365" s="4">
        <v>1</v>
      </c>
      <c r="Y365" s="4">
        <v>0</v>
      </c>
      <c r="Z365" s="4"/>
      <c r="AA365" s="4"/>
      <c r="AB365" s="4"/>
    </row>
    <row r="366" spans="1:28" x14ac:dyDescent="0.2">
      <c r="A366" s="4">
        <v>50</v>
      </c>
      <c r="B366" s="4">
        <v>0</v>
      </c>
      <c r="C366" s="4">
        <v>0</v>
      </c>
      <c r="D366" s="4">
        <v>1</v>
      </c>
      <c r="E366" s="4">
        <v>209</v>
      </c>
      <c r="F366" s="4">
        <f>ROUND(Source!W342,O366)</f>
        <v>0</v>
      </c>
      <c r="G366" s="4" t="s">
        <v>87</v>
      </c>
      <c r="H366" s="4" t="s">
        <v>88</v>
      </c>
      <c r="I366" s="4"/>
      <c r="J366" s="4"/>
      <c r="K366" s="4">
        <v>209</v>
      </c>
      <c r="L366" s="4">
        <v>23</v>
      </c>
      <c r="M366" s="4">
        <v>3</v>
      </c>
      <c r="N366" s="4" t="s">
        <v>3</v>
      </c>
      <c r="O366" s="4">
        <v>2</v>
      </c>
      <c r="P366" s="4"/>
      <c r="Q366" s="4"/>
      <c r="R366" s="4"/>
      <c r="S366" s="4"/>
      <c r="T366" s="4"/>
      <c r="U366" s="4"/>
      <c r="V366" s="4"/>
      <c r="W366" s="4">
        <v>0</v>
      </c>
      <c r="X366" s="4">
        <v>1</v>
      </c>
      <c r="Y366" s="4">
        <v>0</v>
      </c>
      <c r="Z366" s="4"/>
      <c r="AA366" s="4"/>
      <c r="AB366" s="4"/>
    </row>
    <row r="367" spans="1:28" x14ac:dyDescent="0.2">
      <c r="A367" s="4">
        <v>50</v>
      </c>
      <c r="B367" s="4">
        <v>0</v>
      </c>
      <c r="C367" s="4">
        <v>0</v>
      </c>
      <c r="D367" s="4">
        <v>1</v>
      </c>
      <c r="E367" s="4">
        <v>233</v>
      </c>
      <c r="F367" s="4">
        <f>ROUND(Source!BD342,O367)</f>
        <v>0</v>
      </c>
      <c r="G367" s="4" t="s">
        <v>89</v>
      </c>
      <c r="H367" s="4" t="s">
        <v>90</v>
      </c>
      <c r="I367" s="4"/>
      <c r="J367" s="4"/>
      <c r="K367" s="4">
        <v>233</v>
      </c>
      <c r="L367" s="4">
        <v>24</v>
      </c>
      <c r="M367" s="4">
        <v>3</v>
      </c>
      <c r="N367" s="4" t="s">
        <v>3</v>
      </c>
      <c r="O367" s="4">
        <v>2</v>
      </c>
      <c r="P367" s="4"/>
      <c r="Q367" s="4"/>
      <c r="R367" s="4"/>
      <c r="S367" s="4"/>
      <c r="T367" s="4"/>
      <c r="U367" s="4"/>
      <c r="V367" s="4"/>
      <c r="W367" s="4">
        <v>0</v>
      </c>
      <c r="X367" s="4">
        <v>1</v>
      </c>
      <c r="Y367" s="4">
        <v>0</v>
      </c>
      <c r="Z367" s="4"/>
      <c r="AA367" s="4"/>
      <c r="AB367" s="4"/>
    </row>
    <row r="368" spans="1:28" x14ac:dyDescent="0.2">
      <c r="A368" s="4">
        <v>50</v>
      </c>
      <c r="B368" s="4">
        <v>0</v>
      </c>
      <c r="C368" s="4">
        <v>0</v>
      </c>
      <c r="D368" s="4">
        <v>1</v>
      </c>
      <c r="E368" s="4">
        <v>210</v>
      </c>
      <c r="F368" s="4">
        <f>ROUND(Source!X342,O368)</f>
        <v>1573.39</v>
      </c>
      <c r="G368" s="4" t="s">
        <v>91</v>
      </c>
      <c r="H368" s="4" t="s">
        <v>92</v>
      </c>
      <c r="I368" s="4"/>
      <c r="J368" s="4"/>
      <c r="K368" s="4">
        <v>210</v>
      </c>
      <c r="L368" s="4">
        <v>25</v>
      </c>
      <c r="M368" s="4">
        <v>3</v>
      </c>
      <c r="N368" s="4" t="s">
        <v>3</v>
      </c>
      <c r="O368" s="4">
        <v>2</v>
      </c>
      <c r="P368" s="4"/>
      <c r="Q368" s="4"/>
      <c r="R368" s="4"/>
      <c r="S368" s="4"/>
      <c r="T368" s="4"/>
      <c r="U368" s="4"/>
      <c r="V368" s="4"/>
      <c r="W368" s="4">
        <v>1573.39</v>
      </c>
      <c r="X368" s="4">
        <v>1</v>
      </c>
      <c r="Y368" s="4">
        <v>1573.39</v>
      </c>
      <c r="Z368" s="4"/>
      <c r="AA368" s="4"/>
      <c r="AB368" s="4"/>
    </row>
    <row r="369" spans="1:206" x14ac:dyDescent="0.2">
      <c r="A369" s="4">
        <v>50</v>
      </c>
      <c r="B369" s="4">
        <v>0</v>
      </c>
      <c r="C369" s="4">
        <v>0</v>
      </c>
      <c r="D369" s="4">
        <v>1</v>
      </c>
      <c r="E369" s="4">
        <v>211</v>
      </c>
      <c r="F369" s="4">
        <f>ROUND(Source!Y342,O369)</f>
        <v>224.77</v>
      </c>
      <c r="G369" s="4" t="s">
        <v>93</v>
      </c>
      <c r="H369" s="4" t="s">
        <v>94</v>
      </c>
      <c r="I369" s="4"/>
      <c r="J369" s="4"/>
      <c r="K369" s="4">
        <v>211</v>
      </c>
      <c r="L369" s="4">
        <v>26</v>
      </c>
      <c r="M369" s="4">
        <v>3</v>
      </c>
      <c r="N369" s="4" t="s">
        <v>3</v>
      </c>
      <c r="O369" s="4">
        <v>2</v>
      </c>
      <c r="P369" s="4"/>
      <c r="Q369" s="4"/>
      <c r="R369" s="4"/>
      <c r="S369" s="4"/>
      <c r="T369" s="4"/>
      <c r="U369" s="4"/>
      <c r="V369" s="4"/>
      <c r="W369" s="4">
        <v>224.77</v>
      </c>
      <c r="X369" s="4">
        <v>1</v>
      </c>
      <c r="Y369" s="4">
        <v>224.77</v>
      </c>
      <c r="Z369" s="4"/>
      <c r="AA369" s="4"/>
      <c r="AB369" s="4"/>
    </row>
    <row r="370" spans="1:206" x14ac:dyDescent="0.2">
      <c r="A370" s="4">
        <v>50</v>
      </c>
      <c r="B370" s="4">
        <v>0</v>
      </c>
      <c r="C370" s="4">
        <v>0</v>
      </c>
      <c r="D370" s="4">
        <v>1</v>
      </c>
      <c r="E370" s="4">
        <v>224</v>
      </c>
      <c r="F370" s="4">
        <f>ROUND(Source!AR342,O370)</f>
        <v>4109.04</v>
      </c>
      <c r="G370" s="4" t="s">
        <v>95</v>
      </c>
      <c r="H370" s="4" t="s">
        <v>96</v>
      </c>
      <c r="I370" s="4"/>
      <c r="J370" s="4"/>
      <c r="K370" s="4">
        <v>224</v>
      </c>
      <c r="L370" s="4">
        <v>27</v>
      </c>
      <c r="M370" s="4">
        <v>3</v>
      </c>
      <c r="N370" s="4" t="s">
        <v>3</v>
      </c>
      <c r="O370" s="4">
        <v>2</v>
      </c>
      <c r="P370" s="4"/>
      <c r="Q370" s="4"/>
      <c r="R370" s="4"/>
      <c r="S370" s="4"/>
      <c r="T370" s="4"/>
      <c r="U370" s="4"/>
      <c r="V370" s="4"/>
      <c r="W370" s="4">
        <v>4109.04</v>
      </c>
      <c r="X370" s="4">
        <v>1</v>
      </c>
      <c r="Y370" s="4">
        <v>4109.04</v>
      </c>
      <c r="Z370" s="4"/>
      <c r="AA370" s="4"/>
      <c r="AB370" s="4"/>
    </row>
    <row r="372" spans="1:206" x14ac:dyDescent="0.2">
      <c r="A372" s="2">
        <v>51</v>
      </c>
      <c r="B372" s="2">
        <f>B331</f>
        <v>1</v>
      </c>
      <c r="C372" s="2">
        <f>A331</f>
        <v>4</v>
      </c>
      <c r="D372" s="2">
        <f>ROW(A331)</f>
        <v>331</v>
      </c>
      <c r="E372" s="2"/>
      <c r="F372" s="2" t="str">
        <f>IF(F331&lt;&gt;"",F331,"")</f>
        <v>Новый раздел</v>
      </c>
      <c r="G372" s="2" t="str">
        <f>IF(G331&lt;&gt;"",G331,"")</f>
        <v>2 Внутренние сети отопления</v>
      </c>
      <c r="H372" s="2">
        <v>0</v>
      </c>
      <c r="I372" s="2"/>
      <c r="J372" s="2"/>
      <c r="K372" s="2"/>
      <c r="L372" s="2"/>
      <c r="M372" s="2"/>
      <c r="N372" s="2"/>
      <c r="O372" s="2">
        <f t="shared" ref="O372:T372" si="178">ROUND(O342+AB372,2)</f>
        <v>2310.88</v>
      </c>
      <c r="P372" s="2">
        <f t="shared" si="178"/>
        <v>57.2</v>
      </c>
      <c r="Q372" s="2">
        <f t="shared" si="178"/>
        <v>5.98</v>
      </c>
      <c r="R372" s="2">
        <f t="shared" si="178"/>
        <v>0</v>
      </c>
      <c r="S372" s="2">
        <f t="shared" si="178"/>
        <v>2247.6999999999998</v>
      </c>
      <c r="T372" s="2">
        <f t="shared" si="178"/>
        <v>0</v>
      </c>
      <c r="U372" s="2">
        <f>U342+AH372</f>
        <v>3.6400000000000006</v>
      </c>
      <c r="V372" s="2">
        <f>V342+AI372</f>
        <v>0</v>
      </c>
      <c r="W372" s="2">
        <f>ROUND(W342+AJ372,2)</f>
        <v>0</v>
      </c>
      <c r="X372" s="2">
        <f>ROUND(X342+AK372,2)</f>
        <v>1573.39</v>
      </c>
      <c r="Y372" s="2">
        <f>ROUND(Y342+AL372,2)</f>
        <v>224.77</v>
      </c>
      <c r="Z372" s="2"/>
      <c r="AA372" s="2"/>
      <c r="AB372" s="2"/>
      <c r="AC372" s="2"/>
      <c r="AD372" s="2"/>
      <c r="AE372" s="2"/>
      <c r="AF372" s="2"/>
      <c r="AG372" s="2"/>
      <c r="AH372" s="2"/>
      <c r="AI372" s="2"/>
      <c r="AJ372" s="2"/>
      <c r="AK372" s="2"/>
      <c r="AL372" s="2"/>
      <c r="AM372" s="2"/>
      <c r="AN372" s="2"/>
      <c r="AO372" s="2">
        <f t="shared" ref="AO372:BD372" si="179">ROUND(AO342+BX372,2)</f>
        <v>0</v>
      </c>
      <c r="AP372" s="2">
        <f t="shared" si="179"/>
        <v>0</v>
      </c>
      <c r="AQ372" s="2">
        <f t="shared" si="179"/>
        <v>0</v>
      </c>
      <c r="AR372" s="2">
        <f t="shared" si="179"/>
        <v>4109.04</v>
      </c>
      <c r="AS372" s="2">
        <f t="shared" si="179"/>
        <v>0</v>
      </c>
      <c r="AT372" s="2">
        <f t="shared" si="179"/>
        <v>0</v>
      </c>
      <c r="AU372" s="2">
        <f t="shared" si="179"/>
        <v>4109.04</v>
      </c>
      <c r="AV372" s="2">
        <f t="shared" si="179"/>
        <v>57.2</v>
      </c>
      <c r="AW372" s="2">
        <f t="shared" si="179"/>
        <v>57.2</v>
      </c>
      <c r="AX372" s="2">
        <f t="shared" si="179"/>
        <v>0</v>
      </c>
      <c r="AY372" s="2">
        <f t="shared" si="179"/>
        <v>57.2</v>
      </c>
      <c r="AZ372" s="2">
        <f t="shared" si="179"/>
        <v>0</v>
      </c>
      <c r="BA372" s="2">
        <f t="shared" si="179"/>
        <v>0</v>
      </c>
      <c r="BB372" s="2">
        <f t="shared" si="179"/>
        <v>0</v>
      </c>
      <c r="BC372" s="2">
        <f t="shared" si="179"/>
        <v>0</v>
      </c>
      <c r="BD372" s="2">
        <f t="shared" si="179"/>
        <v>0</v>
      </c>
      <c r="BE372" s="2"/>
      <c r="BF372" s="2"/>
      <c r="BG372" s="2"/>
      <c r="BH372" s="2"/>
      <c r="BI372" s="2"/>
      <c r="BJ372" s="2"/>
      <c r="BK372" s="2"/>
      <c r="BL372" s="2"/>
      <c r="BM372" s="2"/>
      <c r="BN372" s="2"/>
      <c r="BO372" s="2"/>
      <c r="BP372" s="2"/>
      <c r="BQ372" s="2"/>
      <c r="BR372" s="2"/>
      <c r="BS372" s="2"/>
      <c r="BT372" s="2"/>
      <c r="BU372" s="2"/>
      <c r="BV372" s="2"/>
      <c r="BW372" s="2"/>
      <c r="BX372" s="2"/>
      <c r="BY372" s="2"/>
      <c r="BZ372" s="2"/>
      <c r="CA372" s="2"/>
      <c r="CB372" s="2"/>
      <c r="CC372" s="2"/>
      <c r="CD372" s="2"/>
      <c r="CE372" s="2"/>
      <c r="CF372" s="2"/>
      <c r="CG372" s="2"/>
      <c r="CH372" s="2"/>
      <c r="CI372" s="2"/>
      <c r="CJ372" s="2"/>
      <c r="CK372" s="2"/>
      <c r="CL372" s="2"/>
      <c r="CM372" s="2"/>
      <c r="CN372" s="2"/>
      <c r="CO372" s="2"/>
      <c r="CP372" s="2"/>
      <c r="CQ372" s="2"/>
      <c r="CR372" s="2"/>
      <c r="CS372" s="2"/>
      <c r="CT372" s="2"/>
      <c r="CU372" s="2"/>
      <c r="CV372" s="2"/>
      <c r="CW372" s="2"/>
      <c r="CX372" s="2"/>
      <c r="CY372" s="2"/>
      <c r="CZ372" s="2"/>
      <c r="DA372" s="2"/>
      <c r="DB372" s="2"/>
      <c r="DC372" s="2"/>
      <c r="DD372" s="2"/>
      <c r="DE372" s="2"/>
      <c r="DF372" s="2"/>
      <c r="DG372" s="3"/>
      <c r="DH372" s="3"/>
      <c r="DI372" s="3"/>
      <c r="DJ372" s="3"/>
      <c r="DK372" s="3"/>
      <c r="DL372" s="3"/>
      <c r="DM372" s="3"/>
      <c r="DN372" s="3"/>
      <c r="DO372" s="3"/>
      <c r="DP372" s="3"/>
      <c r="DQ372" s="3"/>
      <c r="DR372" s="3"/>
      <c r="DS372" s="3"/>
      <c r="DT372" s="3"/>
      <c r="DU372" s="3"/>
      <c r="DV372" s="3"/>
      <c r="DW372" s="3"/>
      <c r="DX372" s="3"/>
      <c r="DY372" s="3"/>
      <c r="DZ372" s="3"/>
      <c r="EA372" s="3"/>
      <c r="EB372" s="3"/>
      <c r="EC372" s="3"/>
      <c r="ED372" s="3"/>
      <c r="EE372" s="3"/>
      <c r="EF372" s="3"/>
      <c r="EG372" s="3"/>
      <c r="EH372" s="3"/>
      <c r="EI372" s="3"/>
      <c r="EJ372" s="3"/>
      <c r="EK372" s="3"/>
      <c r="EL372" s="3"/>
      <c r="EM372" s="3"/>
      <c r="EN372" s="3"/>
      <c r="EO372" s="3"/>
      <c r="EP372" s="3"/>
      <c r="EQ372" s="3"/>
      <c r="ER372" s="3"/>
      <c r="ES372" s="3"/>
      <c r="ET372" s="3"/>
      <c r="EU372" s="3"/>
      <c r="EV372" s="3"/>
      <c r="EW372" s="3"/>
      <c r="EX372" s="3"/>
      <c r="EY372" s="3"/>
      <c r="EZ372" s="3"/>
      <c r="FA372" s="3"/>
      <c r="FB372" s="3"/>
      <c r="FC372" s="3"/>
      <c r="FD372" s="3"/>
      <c r="FE372" s="3"/>
      <c r="FF372" s="3"/>
      <c r="FG372" s="3"/>
      <c r="FH372" s="3"/>
      <c r="FI372" s="3"/>
      <c r="FJ372" s="3"/>
      <c r="FK372" s="3"/>
      <c r="FL372" s="3"/>
      <c r="FM372" s="3"/>
      <c r="FN372" s="3"/>
      <c r="FO372" s="3"/>
      <c r="FP372" s="3"/>
      <c r="FQ372" s="3"/>
      <c r="FR372" s="3"/>
      <c r="FS372" s="3"/>
      <c r="FT372" s="3"/>
      <c r="FU372" s="3"/>
      <c r="FV372" s="3"/>
      <c r="FW372" s="3"/>
      <c r="FX372" s="3"/>
      <c r="FY372" s="3"/>
      <c r="FZ372" s="3"/>
      <c r="GA372" s="3"/>
      <c r="GB372" s="3"/>
      <c r="GC372" s="3"/>
      <c r="GD372" s="3"/>
      <c r="GE372" s="3"/>
      <c r="GF372" s="3"/>
      <c r="GG372" s="3"/>
      <c r="GH372" s="3"/>
      <c r="GI372" s="3"/>
      <c r="GJ372" s="3"/>
      <c r="GK372" s="3"/>
      <c r="GL372" s="3"/>
      <c r="GM372" s="3"/>
      <c r="GN372" s="3"/>
      <c r="GO372" s="3"/>
      <c r="GP372" s="3"/>
      <c r="GQ372" s="3"/>
      <c r="GR372" s="3"/>
      <c r="GS372" s="3"/>
      <c r="GT372" s="3"/>
      <c r="GU372" s="3"/>
      <c r="GV372" s="3"/>
      <c r="GW372" s="3"/>
      <c r="GX372" s="3">
        <v>0</v>
      </c>
    </row>
    <row r="374" spans="1:206" x14ac:dyDescent="0.2">
      <c r="A374" s="4">
        <v>50</v>
      </c>
      <c r="B374" s="4">
        <v>0</v>
      </c>
      <c r="C374" s="4">
        <v>0</v>
      </c>
      <c r="D374" s="4">
        <v>1</v>
      </c>
      <c r="E374" s="4">
        <v>201</v>
      </c>
      <c r="F374" s="4">
        <f>ROUND(Source!O372,O374)</f>
        <v>2310.88</v>
      </c>
      <c r="G374" s="4" t="s">
        <v>43</v>
      </c>
      <c r="H374" s="4" t="s">
        <v>44</v>
      </c>
      <c r="I374" s="4"/>
      <c r="J374" s="4"/>
      <c r="K374" s="4">
        <v>201</v>
      </c>
      <c r="L374" s="4">
        <v>1</v>
      </c>
      <c r="M374" s="4">
        <v>3</v>
      </c>
      <c r="N374" s="4" t="s">
        <v>3</v>
      </c>
      <c r="O374" s="4">
        <v>2</v>
      </c>
      <c r="P374" s="4"/>
      <c r="Q374" s="4"/>
      <c r="R374" s="4"/>
      <c r="S374" s="4"/>
      <c r="T374" s="4"/>
      <c r="U374" s="4"/>
      <c r="V374" s="4"/>
      <c r="W374" s="4">
        <v>2310.88</v>
      </c>
      <c r="X374" s="4">
        <v>1</v>
      </c>
      <c r="Y374" s="4">
        <v>2310.88</v>
      </c>
      <c r="Z374" s="4"/>
      <c r="AA374" s="4"/>
      <c r="AB374" s="4"/>
    </row>
    <row r="375" spans="1:206" x14ac:dyDescent="0.2">
      <c r="A375" s="4">
        <v>50</v>
      </c>
      <c r="B375" s="4">
        <v>0</v>
      </c>
      <c r="C375" s="4">
        <v>0</v>
      </c>
      <c r="D375" s="4">
        <v>1</v>
      </c>
      <c r="E375" s="4">
        <v>202</v>
      </c>
      <c r="F375" s="4">
        <f>ROUND(Source!P372,O375)</f>
        <v>57.2</v>
      </c>
      <c r="G375" s="4" t="s">
        <v>45</v>
      </c>
      <c r="H375" s="4" t="s">
        <v>46</v>
      </c>
      <c r="I375" s="4"/>
      <c r="J375" s="4"/>
      <c r="K375" s="4">
        <v>202</v>
      </c>
      <c r="L375" s="4">
        <v>2</v>
      </c>
      <c r="M375" s="4">
        <v>3</v>
      </c>
      <c r="N375" s="4" t="s">
        <v>3</v>
      </c>
      <c r="O375" s="4">
        <v>2</v>
      </c>
      <c r="P375" s="4"/>
      <c r="Q375" s="4"/>
      <c r="R375" s="4"/>
      <c r="S375" s="4"/>
      <c r="T375" s="4"/>
      <c r="U375" s="4"/>
      <c r="V375" s="4"/>
      <c r="W375" s="4">
        <v>57.2</v>
      </c>
      <c r="X375" s="4">
        <v>1</v>
      </c>
      <c r="Y375" s="4">
        <v>57.2</v>
      </c>
      <c r="Z375" s="4"/>
      <c r="AA375" s="4"/>
      <c r="AB375" s="4"/>
    </row>
    <row r="376" spans="1:206" x14ac:dyDescent="0.2">
      <c r="A376" s="4">
        <v>50</v>
      </c>
      <c r="B376" s="4">
        <v>0</v>
      </c>
      <c r="C376" s="4">
        <v>0</v>
      </c>
      <c r="D376" s="4">
        <v>1</v>
      </c>
      <c r="E376" s="4">
        <v>222</v>
      </c>
      <c r="F376" s="4">
        <f>ROUND(Source!AO372,O376)</f>
        <v>0</v>
      </c>
      <c r="G376" s="4" t="s">
        <v>47</v>
      </c>
      <c r="H376" s="4" t="s">
        <v>48</v>
      </c>
      <c r="I376" s="4"/>
      <c r="J376" s="4"/>
      <c r="K376" s="4">
        <v>222</v>
      </c>
      <c r="L376" s="4">
        <v>3</v>
      </c>
      <c r="M376" s="4">
        <v>3</v>
      </c>
      <c r="N376" s="4" t="s">
        <v>3</v>
      </c>
      <c r="O376" s="4">
        <v>2</v>
      </c>
      <c r="P376" s="4"/>
      <c r="Q376" s="4"/>
      <c r="R376" s="4"/>
      <c r="S376" s="4"/>
      <c r="T376" s="4"/>
      <c r="U376" s="4"/>
      <c r="V376" s="4"/>
      <c r="W376" s="4">
        <v>0</v>
      </c>
      <c r="X376" s="4">
        <v>1</v>
      </c>
      <c r="Y376" s="4">
        <v>0</v>
      </c>
      <c r="Z376" s="4"/>
      <c r="AA376" s="4"/>
      <c r="AB376" s="4"/>
    </row>
    <row r="377" spans="1:206" x14ac:dyDescent="0.2">
      <c r="A377" s="4">
        <v>50</v>
      </c>
      <c r="B377" s="4">
        <v>0</v>
      </c>
      <c r="C377" s="4">
        <v>0</v>
      </c>
      <c r="D377" s="4">
        <v>1</v>
      </c>
      <c r="E377" s="4">
        <v>225</v>
      </c>
      <c r="F377" s="4">
        <f>ROUND(Source!AV372,O377)</f>
        <v>57.2</v>
      </c>
      <c r="G377" s="4" t="s">
        <v>49</v>
      </c>
      <c r="H377" s="4" t="s">
        <v>50</v>
      </c>
      <c r="I377" s="4"/>
      <c r="J377" s="4"/>
      <c r="K377" s="4">
        <v>225</v>
      </c>
      <c r="L377" s="4">
        <v>4</v>
      </c>
      <c r="M377" s="4">
        <v>3</v>
      </c>
      <c r="N377" s="4" t="s">
        <v>3</v>
      </c>
      <c r="O377" s="4">
        <v>2</v>
      </c>
      <c r="P377" s="4"/>
      <c r="Q377" s="4"/>
      <c r="R377" s="4"/>
      <c r="S377" s="4"/>
      <c r="T377" s="4"/>
      <c r="U377" s="4"/>
      <c r="V377" s="4"/>
      <c r="W377" s="4">
        <v>57.2</v>
      </c>
      <c r="X377" s="4">
        <v>1</v>
      </c>
      <c r="Y377" s="4">
        <v>57.2</v>
      </c>
      <c r="Z377" s="4"/>
      <c r="AA377" s="4"/>
      <c r="AB377" s="4"/>
    </row>
    <row r="378" spans="1:206" x14ac:dyDescent="0.2">
      <c r="A378" s="4">
        <v>50</v>
      </c>
      <c r="B378" s="4">
        <v>0</v>
      </c>
      <c r="C378" s="4">
        <v>0</v>
      </c>
      <c r="D378" s="4">
        <v>1</v>
      </c>
      <c r="E378" s="4">
        <v>226</v>
      </c>
      <c r="F378" s="4">
        <f>ROUND(Source!AW372,O378)</f>
        <v>57.2</v>
      </c>
      <c r="G378" s="4" t="s">
        <v>51</v>
      </c>
      <c r="H378" s="4" t="s">
        <v>52</v>
      </c>
      <c r="I378" s="4"/>
      <c r="J378" s="4"/>
      <c r="K378" s="4">
        <v>226</v>
      </c>
      <c r="L378" s="4">
        <v>5</v>
      </c>
      <c r="M378" s="4">
        <v>3</v>
      </c>
      <c r="N378" s="4" t="s">
        <v>3</v>
      </c>
      <c r="O378" s="4">
        <v>2</v>
      </c>
      <c r="P378" s="4"/>
      <c r="Q378" s="4"/>
      <c r="R378" s="4"/>
      <c r="S378" s="4"/>
      <c r="T378" s="4"/>
      <c r="U378" s="4"/>
      <c r="V378" s="4"/>
      <c r="W378" s="4">
        <v>57.2</v>
      </c>
      <c r="X378" s="4">
        <v>1</v>
      </c>
      <c r="Y378" s="4">
        <v>57.2</v>
      </c>
      <c r="Z378" s="4"/>
      <c r="AA378" s="4"/>
      <c r="AB378" s="4"/>
    </row>
    <row r="379" spans="1:206" x14ac:dyDescent="0.2">
      <c r="A379" s="4">
        <v>50</v>
      </c>
      <c r="B379" s="4">
        <v>0</v>
      </c>
      <c r="C379" s="4">
        <v>0</v>
      </c>
      <c r="D379" s="4">
        <v>1</v>
      </c>
      <c r="E379" s="4">
        <v>227</v>
      </c>
      <c r="F379" s="4">
        <f>ROUND(Source!AX372,O379)</f>
        <v>0</v>
      </c>
      <c r="G379" s="4" t="s">
        <v>53</v>
      </c>
      <c r="H379" s="4" t="s">
        <v>54</v>
      </c>
      <c r="I379" s="4"/>
      <c r="J379" s="4"/>
      <c r="K379" s="4">
        <v>227</v>
      </c>
      <c r="L379" s="4">
        <v>6</v>
      </c>
      <c r="M379" s="4">
        <v>3</v>
      </c>
      <c r="N379" s="4" t="s">
        <v>3</v>
      </c>
      <c r="O379" s="4">
        <v>2</v>
      </c>
      <c r="P379" s="4"/>
      <c r="Q379" s="4"/>
      <c r="R379" s="4"/>
      <c r="S379" s="4"/>
      <c r="T379" s="4"/>
      <c r="U379" s="4"/>
      <c r="V379" s="4"/>
      <c r="W379" s="4">
        <v>0</v>
      </c>
      <c r="X379" s="4">
        <v>1</v>
      </c>
      <c r="Y379" s="4">
        <v>0</v>
      </c>
      <c r="Z379" s="4"/>
      <c r="AA379" s="4"/>
      <c r="AB379" s="4"/>
    </row>
    <row r="380" spans="1:206" x14ac:dyDescent="0.2">
      <c r="A380" s="4">
        <v>50</v>
      </c>
      <c r="B380" s="4">
        <v>0</v>
      </c>
      <c r="C380" s="4">
        <v>0</v>
      </c>
      <c r="D380" s="4">
        <v>1</v>
      </c>
      <c r="E380" s="4">
        <v>228</v>
      </c>
      <c r="F380" s="4">
        <f>ROUND(Source!AY372,O380)</f>
        <v>57.2</v>
      </c>
      <c r="G380" s="4" t="s">
        <v>55</v>
      </c>
      <c r="H380" s="4" t="s">
        <v>56</v>
      </c>
      <c r="I380" s="4"/>
      <c r="J380" s="4"/>
      <c r="K380" s="4">
        <v>228</v>
      </c>
      <c r="L380" s="4">
        <v>7</v>
      </c>
      <c r="M380" s="4">
        <v>3</v>
      </c>
      <c r="N380" s="4" t="s">
        <v>3</v>
      </c>
      <c r="O380" s="4">
        <v>2</v>
      </c>
      <c r="P380" s="4"/>
      <c r="Q380" s="4"/>
      <c r="R380" s="4"/>
      <c r="S380" s="4"/>
      <c r="T380" s="4"/>
      <c r="U380" s="4"/>
      <c r="V380" s="4"/>
      <c r="W380" s="4">
        <v>57.2</v>
      </c>
      <c r="X380" s="4">
        <v>1</v>
      </c>
      <c r="Y380" s="4">
        <v>57.2</v>
      </c>
      <c r="Z380" s="4"/>
      <c r="AA380" s="4"/>
      <c r="AB380" s="4"/>
    </row>
    <row r="381" spans="1:206" x14ac:dyDescent="0.2">
      <c r="A381" s="4">
        <v>50</v>
      </c>
      <c r="B381" s="4">
        <v>0</v>
      </c>
      <c r="C381" s="4">
        <v>0</v>
      </c>
      <c r="D381" s="4">
        <v>1</v>
      </c>
      <c r="E381" s="4">
        <v>216</v>
      </c>
      <c r="F381" s="4">
        <f>ROUND(Source!AP372,O381)</f>
        <v>0</v>
      </c>
      <c r="G381" s="4" t="s">
        <v>57</v>
      </c>
      <c r="H381" s="4" t="s">
        <v>58</v>
      </c>
      <c r="I381" s="4"/>
      <c r="J381" s="4"/>
      <c r="K381" s="4">
        <v>216</v>
      </c>
      <c r="L381" s="4">
        <v>8</v>
      </c>
      <c r="M381" s="4">
        <v>3</v>
      </c>
      <c r="N381" s="4" t="s">
        <v>3</v>
      </c>
      <c r="O381" s="4">
        <v>2</v>
      </c>
      <c r="P381" s="4"/>
      <c r="Q381" s="4"/>
      <c r="R381" s="4"/>
      <c r="S381" s="4"/>
      <c r="T381" s="4"/>
      <c r="U381" s="4"/>
      <c r="V381" s="4"/>
      <c r="W381" s="4">
        <v>0</v>
      </c>
      <c r="X381" s="4">
        <v>1</v>
      </c>
      <c r="Y381" s="4">
        <v>0</v>
      </c>
      <c r="Z381" s="4"/>
      <c r="AA381" s="4"/>
      <c r="AB381" s="4"/>
    </row>
    <row r="382" spans="1:206" x14ac:dyDescent="0.2">
      <c r="A382" s="4">
        <v>50</v>
      </c>
      <c r="B382" s="4">
        <v>0</v>
      </c>
      <c r="C382" s="4">
        <v>0</v>
      </c>
      <c r="D382" s="4">
        <v>1</v>
      </c>
      <c r="E382" s="4">
        <v>223</v>
      </c>
      <c r="F382" s="4">
        <f>ROUND(Source!AQ372,O382)</f>
        <v>0</v>
      </c>
      <c r="G382" s="4" t="s">
        <v>59</v>
      </c>
      <c r="H382" s="4" t="s">
        <v>60</v>
      </c>
      <c r="I382" s="4"/>
      <c r="J382" s="4"/>
      <c r="K382" s="4">
        <v>223</v>
      </c>
      <c r="L382" s="4">
        <v>9</v>
      </c>
      <c r="M382" s="4">
        <v>3</v>
      </c>
      <c r="N382" s="4" t="s">
        <v>3</v>
      </c>
      <c r="O382" s="4">
        <v>2</v>
      </c>
      <c r="P382" s="4"/>
      <c r="Q382" s="4"/>
      <c r="R382" s="4"/>
      <c r="S382" s="4"/>
      <c r="T382" s="4"/>
      <c r="U382" s="4"/>
      <c r="V382" s="4"/>
      <c r="W382" s="4">
        <v>0</v>
      </c>
      <c r="X382" s="4">
        <v>1</v>
      </c>
      <c r="Y382" s="4">
        <v>0</v>
      </c>
      <c r="Z382" s="4"/>
      <c r="AA382" s="4"/>
      <c r="AB382" s="4"/>
    </row>
    <row r="383" spans="1:206" x14ac:dyDescent="0.2">
      <c r="A383" s="4">
        <v>50</v>
      </c>
      <c r="B383" s="4">
        <v>0</v>
      </c>
      <c r="C383" s="4">
        <v>0</v>
      </c>
      <c r="D383" s="4">
        <v>1</v>
      </c>
      <c r="E383" s="4">
        <v>229</v>
      </c>
      <c r="F383" s="4">
        <f>ROUND(Source!AZ372,O383)</f>
        <v>0</v>
      </c>
      <c r="G383" s="4" t="s">
        <v>61</v>
      </c>
      <c r="H383" s="4" t="s">
        <v>62</v>
      </c>
      <c r="I383" s="4"/>
      <c r="J383" s="4"/>
      <c r="K383" s="4">
        <v>229</v>
      </c>
      <c r="L383" s="4">
        <v>10</v>
      </c>
      <c r="M383" s="4">
        <v>3</v>
      </c>
      <c r="N383" s="4" t="s">
        <v>3</v>
      </c>
      <c r="O383" s="4">
        <v>2</v>
      </c>
      <c r="P383" s="4"/>
      <c r="Q383" s="4"/>
      <c r="R383" s="4"/>
      <c r="S383" s="4"/>
      <c r="T383" s="4"/>
      <c r="U383" s="4"/>
      <c r="V383" s="4"/>
      <c r="W383" s="4">
        <v>0</v>
      </c>
      <c r="X383" s="4">
        <v>1</v>
      </c>
      <c r="Y383" s="4">
        <v>0</v>
      </c>
      <c r="Z383" s="4"/>
      <c r="AA383" s="4"/>
      <c r="AB383" s="4"/>
    </row>
    <row r="384" spans="1:206" x14ac:dyDescent="0.2">
      <c r="A384" s="4">
        <v>50</v>
      </c>
      <c r="B384" s="4">
        <v>0</v>
      </c>
      <c r="C384" s="4">
        <v>0</v>
      </c>
      <c r="D384" s="4">
        <v>1</v>
      </c>
      <c r="E384" s="4">
        <v>203</v>
      </c>
      <c r="F384" s="4">
        <f>ROUND(Source!Q372,O384)</f>
        <v>5.98</v>
      </c>
      <c r="G384" s="4" t="s">
        <v>63</v>
      </c>
      <c r="H384" s="4" t="s">
        <v>64</v>
      </c>
      <c r="I384" s="4"/>
      <c r="J384" s="4"/>
      <c r="K384" s="4">
        <v>203</v>
      </c>
      <c r="L384" s="4">
        <v>11</v>
      </c>
      <c r="M384" s="4">
        <v>3</v>
      </c>
      <c r="N384" s="4" t="s">
        <v>3</v>
      </c>
      <c r="O384" s="4">
        <v>2</v>
      </c>
      <c r="P384" s="4"/>
      <c r="Q384" s="4"/>
      <c r="R384" s="4"/>
      <c r="S384" s="4"/>
      <c r="T384" s="4"/>
      <c r="U384" s="4"/>
      <c r="V384" s="4"/>
      <c r="W384" s="4">
        <v>5.98</v>
      </c>
      <c r="X384" s="4">
        <v>1</v>
      </c>
      <c r="Y384" s="4">
        <v>5.98</v>
      </c>
      <c r="Z384" s="4"/>
      <c r="AA384" s="4"/>
      <c r="AB384" s="4"/>
    </row>
    <row r="385" spans="1:28" x14ac:dyDescent="0.2">
      <c r="A385" s="4">
        <v>50</v>
      </c>
      <c r="B385" s="4">
        <v>0</v>
      </c>
      <c r="C385" s="4">
        <v>0</v>
      </c>
      <c r="D385" s="4">
        <v>1</v>
      </c>
      <c r="E385" s="4">
        <v>231</v>
      </c>
      <c r="F385" s="4">
        <f>ROUND(Source!BB372,O385)</f>
        <v>0</v>
      </c>
      <c r="G385" s="4" t="s">
        <v>65</v>
      </c>
      <c r="H385" s="4" t="s">
        <v>66</v>
      </c>
      <c r="I385" s="4"/>
      <c r="J385" s="4"/>
      <c r="K385" s="4">
        <v>231</v>
      </c>
      <c r="L385" s="4">
        <v>12</v>
      </c>
      <c r="M385" s="4">
        <v>3</v>
      </c>
      <c r="N385" s="4" t="s">
        <v>3</v>
      </c>
      <c r="O385" s="4">
        <v>2</v>
      </c>
      <c r="P385" s="4"/>
      <c r="Q385" s="4"/>
      <c r="R385" s="4"/>
      <c r="S385" s="4"/>
      <c r="T385" s="4"/>
      <c r="U385" s="4"/>
      <c r="V385" s="4"/>
      <c r="W385" s="4">
        <v>0</v>
      </c>
      <c r="X385" s="4">
        <v>1</v>
      </c>
      <c r="Y385" s="4">
        <v>0</v>
      </c>
      <c r="Z385" s="4"/>
      <c r="AA385" s="4"/>
      <c r="AB385" s="4"/>
    </row>
    <row r="386" spans="1:28" x14ac:dyDescent="0.2">
      <c r="A386" s="4">
        <v>50</v>
      </c>
      <c r="B386" s="4">
        <v>0</v>
      </c>
      <c r="C386" s="4">
        <v>0</v>
      </c>
      <c r="D386" s="4">
        <v>1</v>
      </c>
      <c r="E386" s="4">
        <v>204</v>
      </c>
      <c r="F386" s="4">
        <f>ROUND(Source!R372,O386)</f>
        <v>0</v>
      </c>
      <c r="G386" s="4" t="s">
        <v>67</v>
      </c>
      <c r="H386" s="4" t="s">
        <v>68</v>
      </c>
      <c r="I386" s="4"/>
      <c r="J386" s="4"/>
      <c r="K386" s="4">
        <v>204</v>
      </c>
      <c r="L386" s="4">
        <v>13</v>
      </c>
      <c r="M386" s="4">
        <v>3</v>
      </c>
      <c r="N386" s="4" t="s">
        <v>3</v>
      </c>
      <c r="O386" s="4">
        <v>2</v>
      </c>
      <c r="P386" s="4"/>
      <c r="Q386" s="4"/>
      <c r="R386" s="4"/>
      <c r="S386" s="4"/>
      <c r="T386" s="4"/>
      <c r="U386" s="4"/>
      <c r="V386" s="4"/>
      <c r="W386" s="4">
        <v>0</v>
      </c>
      <c r="X386" s="4">
        <v>1</v>
      </c>
      <c r="Y386" s="4">
        <v>0</v>
      </c>
      <c r="Z386" s="4"/>
      <c r="AA386" s="4"/>
      <c r="AB386" s="4"/>
    </row>
    <row r="387" spans="1:28" x14ac:dyDescent="0.2">
      <c r="A387" s="4">
        <v>50</v>
      </c>
      <c r="B387" s="4">
        <v>0</v>
      </c>
      <c r="C387" s="4">
        <v>0</v>
      </c>
      <c r="D387" s="4">
        <v>1</v>
      </c>
      <c r="E387" s="4">
        <v>205</v>
      </c>
      <c r="F387" s="4">
        <f>ROUND(Source!S372,O387)</f>
        <v>2247.6999999999998</v>
      </c>
      <c r="G387" s="4" t="s">
        <v>69</v>
      </c>
      <c r="H387" s="4" t="s">
        <v>70</v>
      </c>
      <c r="I387" s="4"/>
      <c r="J387" s="4"/>
      <c r="K387" s="4">
        <v>205</v>
      </c>
      <c r="L387" s="4">
        <v>14</v>
      </c>
      <c r="M387" s="4">
        <v>3</v>
      </c>
      <c r="N387" s="4" t="s">
        <v>3</v>
      </c>
      <c r="O387" s="4">
        <v>2</v>
      </c>
      <c r="P387" s="4"/>
      <c r="Q387" s="4"/>
      <c r="R387" s="4"/>
      <c r="S387" s="4"/>
      <c r="T387" s="4"/>
      <c r="U387" s="4"/>
      <c r="V387" s="4"/>
      <c r="W387" s="4">
        <v>2247.6999999999998</v>
      </c>
      <c r="X387" s="4">
        <v>1</v>
      </c>
      <c r="Y387" s="4">
        <v>2247.6999999999998</v>
      </c>
      <c r="Z387" s="4"/>
      <c r="AA387" s="4"/>
      <c r="AB387" s="4"/>
    </row>
    <row r="388" spans="1:28" x14ac:dyDescent="0.2">
      <c r="A388" s="4">
        <v>50</v>
      </c>
      <c r="B388" s="4">
        <v>0</v>
      </c>
      <c r="C388" s="4">
        <v>0</v>
      </c>
      <c r="D388" s="4">
        <v>1</v>
      </c>
      <c r="E388" s="4">
        <v>232</v>
      </c>
      <c r="F388" s="4">
        <f>ROUND(Source!BC372,O388)</f>
        <v>0</v>
      </c>
      <c r="G388" s="4" t="s">
        <v>71</v>
      </c>
      <c r="H388" s="4" t="s">
        <v>72</v>
      </c>
      <c r="I388" s="4"/>
      <c r="J388" s="4"/>
      <c r="K388" s="4">
        <v>232</v>
      </c>
      <c r="L388" s="4">
        <v>15</v>
      </c>
      <c r="M388" s="4">
        <v>3</v>
      </c>
      <c r="N388" s="4" t="s">
        <v>3</v>
      </c>
      <c r="O388" s="4">
        <v>2</v>
      </c>
      <c r="P388" s="4"/>
      <c r="Q388" s="4"/>
      <c r="R388" s="4"/>
      <c r="S388" s="4"/>
      <c r="T388" s="4"/>
      <c r="U388" s="4"/>
      <c r="V388" s="4"/>
      <c r="W388" s="4">
        <v>0</v>
      </c>
      <c r="X388" s="4">
        <v>1</v>
      </c>
      <c r="Y388" s="4">
        <v>0</v>
      </c>
      <c r="Z388" s="4"/>
      <c r="AA388" s="4"/>
      <c r="AB388" s="4"/>
    </row>
    <row r="389" spans="1:28" x14ac:dyDescent="0.2">
      <c r="A389" s="4">
        <v>50</v>
      </c>
      <c r="B389" s="4">
        <v>0</v>
      </c>
      <c r="C389" s="4">
        <v>0</v>
      </c>
      <c r="D389" s="4">
        <v>1</v>
      </c>
      <c r="E389" s="4">
        <v>214</v>
      </c>
      <c r="F389" s="4">
        <f>ROUND(Source!AS372,O389)</f>
        <v>0</v>
      </c>
      <c r="G389" s="4" t="s">
        <v>73</v>
      </c>
      <c r="H389" s="4" t="s">
        <v>74</v>
      </c>
      <c r="I389" s="4"/>
      <c r="J389" s="4"/>
      <c r="K389" s="4">
        <v>214</v>
      </c>
      <c r="L389" s="4">
        <v>16</v>
      </c>
      <c r="M389" s="4">
        <v>3</v>
      </c>
      <c r="N389" s="4" t="s">
        <v>3</v>
      </c>
      <c r="O389" s="4">
        <v>2</v>
      </c>
      <c r="P389" s="4"/>
      <c r="Q389" s="4"/>
      <c r="R389" s="4"/>
      <c r="S389" s="4"/>
      <c r="T389" s="4"/>
      <c r="U389" s="4"/>
      <c r="V389" s="4"/>
      <c r="W389" s="4">
        <v>0</v>
      </c>
      <c r="X389" s="4">
        <v>1</v>
      </c>
      <c r="Y389" s="4">
        <v>0</v>
      </c>
      <c r="Z389" s="4"/>
      <c r="AA389" s="4"/>
      <c r="AB389" s="4"/>
    </row>
    <row r="390" spans="1:28" x14ac:dyDescent="0.2">
      <c r="A390" s="4">
        <v>50</v>
      </c>
      <c r="B390" s="4">
        <v>0</v>
      </c>
      <c r="C390" s="4">
        <v>0</v>
      </c>
      <c r="D390" s="4">
        <v>1</v>
      </c>
      <c r="E390" s="4">
        <v>215</v>
      </c>
      <c r="F390" s="4">
        <f>ROUND(Source!AT372,O390)</f>
        <v>0</v>
      </c>
      <c r="G390" s="4" t="s">
        <v>75</v>
      </c>
      <c r="H390" s="4" t="s">
        <v>76</v>
      </c>
      <c r="I390" s="4"/>
      <c r="J390" s="4"/>
      <c r="K390" s="4">
        <v>215</v>
      </c>
      <c r="L390" s="4">
        <v>17</v>
      </c>
      <c r="M390" s="4">
        <v>3</v>
      </c>
      <c r="N390" s="4" t="s">
        <v>3</v>
      </c>
      <c r="O390" s="4">
        <v>2</v>
      </c>
      <c r="P390" s="4"/>
      <c r="Q390" s="4"/>
      <c r="R390" s="4"/>
      <c r="S390" s="4"/>
      <c r="T390" s="4"/>
      <c r="U390" s="4"/>
      <c r="V390" s="4"/>
      <c r="W390" s="4">
        <v>0</v>
      </c>
      <c r="X390" s="4">
        <v>1</v>
      </c>
      <c r="Y390" s="4">
        <v>0</v>
      </c>
      <c r="Z390" s="4"/>
      <c r="AA390" s="4"/>
      <c r="AB390" s="4"/>
    </row>
    <row r="391" spans="1:28" x14ac:dyDescent="0.2">
      <c r="A391" s="4">
        <v>50</v>
      </c>
      <c r="B391" s="4">
        <v>0</v>
      </c>
      <c r="C391" s="4">
        <v>0</v>
      </c>
      <c r="D391" s="4">
        <v>1</v>
      </c>
      <c r="E391" s="4">
        <v>217</v>
      </c>
      <c r="F391" s="4">
        <f>ROUND(Source!AU372,O391)</f>
        <v>4109.04</v>
      </c>
      <c r="G391" s="4" t="s">
        <v>77</v>
      </c>
      <c r="H391" s="4" t="s">
        <v>78</v>
      </c>
      <c r="I391" s="4"/>
      <c r="J391" s="4"/>
      <c r="K391" s="4">
        <v>217</v>
      </c>
      <c r="L391" s="4">
        <v>18</v>
      </c>
      <c r="M391" s="4">
        <v>3</v>
      </c>
      <c r="N391" s="4" t="s">
        <v>3</v>
      </c>
      <c r="O391" s="4">
        <v>2</v>
      </c>
      <c r="P391" s="4"/>
      <c r="Q391" s="4"/>
      <c r="R391" s="4"/>
      <c r="S391" s="4"/>
      <c r="T391" s="4"/>
      <c r="U391" s="4"/>
      <c r="V391" s="4"/>
      <c r="W391" s="4">
        <v>4109.04</v>
      </c>
      <c r="X391" s="4">
        <v>1</v>
      </c>
      <c r="Y391" s="4">
        <v>4109.04</v>
      </c>
      <c r="Z391" s="4"/>
      <c r="AA391" s="4"/>
      <c r="AB391" s="4"/>
    </row>
    <row r="392" spans="1:28" x14ac:dyDescent="0.2">
      <c r="A392" s="4">
        <v>50</v>
      </c>
      <c r="B392" s="4">
        <v>0</v>
      </c>
      <c r="C392" s="4">
        <v>0</v>
      </c>
      <c r="D392" s="4">
        <v>1</v>
      </c>
      <c r="E392" s="4">
        <v>230</v>
      </c>
      <c r="F392" s="4">
        <f>ROUND(Source!BA372,O392)</f>
        <v>0</v>
      </c>
      <c r="G392" s="4" t="s">
        <v>79</v>
      </c>
      <c r="H392" s="4" t="s">
        <v>80</v>
      </c>
      <c r="I392" s="4"/>
      <c r="J392" s="4"/>
      <c r="K392" s="4">
        <v>230</v>
      </c>
      <c r="L392" s="4">
        <v>19</v>
      </c>
      <c r="M392" s="4">
        <v>3</v>
      </c>
      <c r="N392" s="4" t="s">
        <v>3</v>
      </c>
      <c r="O392" s="4">
        <v>2</v>
      </c>
      <c r="P392" s="4"/>
      <c r="Q392" s="4"/>
      <c r="R392" s="4"/>
      <c r="S392" s="4"/>
      <c r="T392" s="4"/>
      <c r="U392" s="4"/>
      <c r="V392" s="4"/>
      <c r="W392" s="4">
        <v>0</v>
      </c>
      <c r="X392" s="4">
        <v>1</v>
      </c>
      <c r="Y392" s="4">
        <v>0</v>
      </c>
      <c r="Z392" s="4"/>
      <c r="AA392" s="4"/>
      <c r="AB392" s="4"/>
    </row>
    <row r="393" spans="1:28" x14ac:dyDescent="0.2">
      <c r="A393" s="4">
        <v>50</v>
      </c>
      <c r="B393" s="4">
        <v>0</v>
      </c>
      <c r="C393" s="4">
        <v>0</v>
      </c>
      <c r="D393" s="4">
        <v>1</v>
      </c>
      <c r="E393" s="4">
        <v>206</v>
      </c>
      <c r="F393" s="4">
        <f>ROUND(Source!T372,O393)</f>
        <v>0</v>
      </c>
      <c r="G393" s="4" t="s">
        <v>81</v>
      </c>
      <c r="H393" s="4" t="s">
        <v>82</v>
      </c>
      <c r="I393" s="4"/>
      <c r="J393" s="4"/>
      <c r="K393" s="4">
        <v>206</v>
      </c>
      <c r="L393" s="4">
        <v>20</v>
      </c>
      <c r="M393" s="4">
        <v>3</v>
      </c>
      <c r="N393" s="4" t="s">
        <v>3</v>
      </c>
      <c r="O393" s="4">
        <v>2</v>
      </c>
      <c r="P393" s="4"/>
      <c r="Q393" s="4"/>
      <c r="R393" s="4"/>
      <c r="S393" s="4"/>
      <c r="T393" s="4"/>
      <c r="U393" s="4"/>
      <c r="V393" s="4"/>
      <c r="W393" s="4">
        <v>0</v>
      </c>
      <c r="X393" s="4">
        <v>1</v>
      </c>
      <c r="Y393" s="4">
        <v>0</v>
      </c>
      <c r="Z393" s="4"/>
      <c r="AA393" s="4"/>
      <c r="AB393" s="4"/>
    </row>
    <row r="394" spans="1:28" x14ac:dyDescent="0.2">
      <c r="A394" s="4">
        <v>50</v>
      </c>
      <c r="B394" s="4">
        <v>0</v>
      </c>
      <c r="C394" s="4">
        <v>0</v>
      </c>
      <c r="D394" s="4">
        <v>1</v>
      </c>
      <c r="E394" s="4">
        <v>207</v>
      </c>
      <c r="F394" s="4">
        <f>Source!U372</f>
        <v>3.6400000000000006</v>
      </c>
      <c r="G394" s="4" t="s">
        <v>83</v>
      </c>
      <c r="H394" s="4" t="s">
        <v>84</v>
      </c>
      <c r="I394" s="4"/>
      <c r="J394" s="4"/>
      <c r="K394" s="4">
        <v>207</v>
      </c>
      <c r="L394" s="4">
        <v>21</v>
      </c>
      <c r="M394" s="4">
        <v>3</v>
      </c>
      <c r="N394" s="4" t="s">
        <v>3</v>
      </c>
      <c r="O394" s="4">
        <v>-1</v>
      </c>
      <c r="P394" s="4"/>
      <c r="Q394" s="4"/>
      <c r="R394" s="4"/>
      <c r="S394" s="4"/>
      <c r="T394" s="4"/>
      <c r="U394" s="4"/>
      <c r="V394" s="4"/>
      <c r="W394" s="4">
        <v>3.64</v>
      </c>
      <c r="X394" s="4">
        <v>1</v>
      </c>
      <c r="Y394" s="4">
        <v>3.64</v>
      </c>
      <c r="Z394" s="4"/>
      <c r="AA394" s="4"/>
      <c r="AB394" s="4"/>
    </row>
    <row r="395" spans="1:28" x14ac:dyDescent="0.2">
      <c r="A395" s="4">
        <v>50</v>
      </c>
      <c r="B395" s="4">
        <v>0</v>
      </c>
      <c r="C395" s="4">
        <v>0</v>
      </c>
      <c r="D395" s="4">
        <v>1</v>
      </c>
      <c r="E395" s="4">
        <v>208</v>
      </c>
      <c r="F395" s="4">
        <f>Source!V372</f>
        <v>0</v>
      </c>
      <c r="G395" s="4" t="s">
        <v>85</v>
      </c>
      <c r="H395" s="4" t="s">
        <v>86</v>
      </c>
      <c r="I395" s="4"/>
      <c r="J395" s="4"/>
      <c r="K395" s="4">
        <v>208</v>
      </c>
      <c r="L395" s="4">
        <v>22</v>
      </c>
      <c r="M395" s="4">
        <v>3</v>
      </c>
      <c r="N395" s="4" t="s">
        <v>3</v>
      </c>
      <c r="O395" s="4">
        <v>-1</v>
      </c>
      <c r="P395" s="4"/>
      <c r="Q395" s="4"/>
      <c r="R395" s="4"/>
      <c r="S395" s="4"/>
      <c r="T395" s="4"/>
      <c r="U395" s="4"/>
      <c r="V395" s="4"/>
      <c r="W395" s="4">
        <v>0</v>
      </c>
      <c r="X395" s="4">
        <v>1</v>
      </c>
      <c r="Y395" s="4">
        <v>0</v>
      </c>
      <c r="Z395" s="4"/>
      <c r="AA395" s="4"/>
      <c r="AB395" s="4"/>
    </row>
    <row r="396" spans="1:28" x14ac:dyDescent="0.2">
      <c r="A396" s="4">
        <v>50</v>
      </c>
      <c r="B396" s="4">
        <v>0</v>
      </c>
      <c r="C396" s="4">
        <v>0</v>
      </c>
      <c r="D396" s="4">
        <v>1</v>
      </c>
      <c r="E396" s="4">
        <v>209</v>
      </c>
      <c r="F396" s="4">
        <f>ROUND(Source!W372,O396)</f>
        <v>0</v>
      </c>
      <c r="G396" s="4" t="s">
        <v>87</v>
      </c>
      <c r="H396" s="4" t="s">
        <v>88</v>
      </c>
      <c r="I396" s="4"/>
      <c r="J396" s="4"/>
      <c r="K396" s="4">
        <v>209</v>
      </c>
      <c r="L396" s="4">
        <v>23</v>
      </c>
      <c r="M396" s="4">
        <v>3</v>
      </c>
      <c r="N396" s="4" t="s">
        <v>3</v>
      </c>
      <c r="O396" s="4">
        <v>2</v>
      </c>
      <c r="P396" s="4"/>
      <c r="Q396" s="4"/>
      <c r="R396" s="4"/>
      <c r="S396" s="4"/>
      <c r="T396" s="4"/>
      <c r="U396" s="4"/>
      <c r="V396" s="4"/>
      <c r="W396" s="4">
        <v>0</v>
      </c>
      <c r="X396" s="4">
        <v>1</v>
      </c>
      <c r="Y396" s="4">
        <v>0</v>
      </c>
      <c r="Z396" s="4"/>
      <c r="AA396" s="4"/>
      <c r="AB396" s="4"/>
    </row>
    <row r="397" spans="1:28" x14ac:dyDescent="0.2">
      <c r="A397" s="4">
        <v>50</v>
      </c>
      <c r="B397" s="4">
        <v>0</v>
      </c>
      <c r="C397" s="4">
        <v>0</v>
      </c>
      <c r="D397" s="4">
        <v>1</v>
      </c>
      <c r="E397" s="4">
        <v>233</v>
      </c>
      <c r="F397" s="4">
        <f>ROUND(Source!BD372,O397)</f>
        <v>0</v>
      </c>
      <c r="G397" s="4" t="s">
        <v>89</v>
      </c>
      <c r="H397" s="4" t="s">
        <v>90</v>
      </c>
      <c r="I397" s="4"/>
      <c r="J397" s="4"/>
      <c r="K397" s="4">
        <v>233</v>
      </c>
      <c r="L397" s="4">
        <v>24</v>
      </c>
      <c r="M397" s="4">
        <v>3</v>
      </c>
      <c r="N397" s="4" t="s">
        <v>3</v>
      </c>
      <c r="O397" s="4">
        <v>2</v>
      </c>
      <c r="P397" s="4"/>
      <c r="Q397" s="4"/>
      <c r="R397" s="4"/>
      <c r="S397" s="4"/>
      <c r="T397" s="4"/>
      <c r="U397" s="4"/>
      <c r="V397" s="4"/>
      <c r="W397" s="4">
        <v>0</v>
      </c>
      <c r="X397" s="4">
        <v>1</v>
      </c>
      <c r="Y397" s="4">
        <v>0</v>
      </c>
      <c r="Z397" s="4"/>
      <c r="AA397" s="4"/>
      <c r="AB397" s="4"/>
    </row>
    <row r="398" spans="1:28" x14ac:dyDescent="0.2">
      <c r="A398" s="4">
        <v>50</v>
      </c>
      <c r="B398" s="4">
        <v>0</v>
      </c>
      <c r="C398" s="4">
        <v>0</v>
      </c>
      <c r="D398" s="4">
        <v>1</v>
      </c>
      <c r="E398" s="4">
        <v>210</v>
      </c>
      <c r="F398" s="4">
        <f>ROUND(Source!X372,O398)</f>
        <v>1573.39</v>
      </c>
      <c r="G398" s="4" t="s">
        <v>91</v>
      </c>
      <c r="H398" s="4" t="s">
        <v>92</v>
      </c>
      <c r="I398" s="4"/>
      <c r="J398" s="4"/>
      <c r="K398" s="4">
        <v>210</v>
      </c>
      <c r="L398" s="4">
        <v>25</v>
      </c>
      <c r="M398" s="4">
        <v>3</v>
      </c>
      <c r="N398" s="4" t="s">
        <v>3</v>
      </c>
      <c r="O398" s="4">
        <v>2</v>
      </c>
      <c r="P398" s="4"/>
      <c r="Q398" s="4"/>
      <c r="R398" s="4"/>
      <c r="S398" s="4"/>
      <c r="T398" s="4"/>
      <c r="U398" s="4"/>
      <c r="V398" s="4"/>
      <c r="W398" s="4">
        <v>1573.39</v>
      </c>
      <c r="X398" s="4">
        <v>1</v>
      </c>
      <c r="Y398" s="4">
        <v>1573.39</v>
      </c>
      <c r="Z398" s="4"/>
      <c r="AA398" s="4"/>
      <c r="AB398" s="4"/>
    </row>
    <row r="399" spans="1:28" x14ac:dyDescent="0.2">
      <c r="A399" s="4">
        <v>50</v>
      </c>
      <c r="B399" s="4">
        <v>0</v>
      </c>
      <c r="C399" s="4">
        <v>0</v>
      </c>
      <c r="D399" s="4">
        <v>1</v>
      </c>
      <c r="E399" s="4">
        <v>211</v>
      </c>
      <c r="F399" s="4">
        <f>ROUND(Source!Y372,O399)</f>
        <v>224.77</v>
      </c>
      <c r="G399" s="4" t="s">
        <v>93</v>
      </c>
      <c r="H399" s="4" t="s">
        <v>94</v>
      </c>
      <c r="I399" s="4"/>
      <c r="J399" s="4"/>
      <c r="K399" s="4">
        <v>211</v>
      </c>
      <c r="L399" s="4">
        <v>26</v>
      </c>
      <c r="M399" s="4">
        <v>3</v>
      </c>
      <c r="N399" s="4" t="s">
        <v>3</v>
      </c>
      <c r="O399" s="4">
        <v>2</v>
      </c>
      <c r="P399" s="4"/>
      <c r="Q399" s="4"/>
      <c r="R399" s="4"/>
      <c r="S399" s="4"/>
      <c r="T399" s="4"/>
      <c r="U399" s="4"/>
      <c r="V399" s="4"/>
      <c r="W399" s="4">
        <v>224.77</v>
      </c>
      <c r="X399" s="4">
        <v>1</v>
      </c>
      <c r="Y399" s="4">
        <v>224.77</v>
      </c>
      <c r="Z399" s="4"/>
      <c r="AA399" s="4"/>
      <c r="AB399" s="4"/>
    </row>
    <row r="400" spans="1:28" x14ac:dyDescent="0.2">
      <c r="A400" s="4">
        <v>50</v>
      </c>
      <c r="B400" s="4">
        <v>0</v>
      </c>
      <c r="C400" s="4">
        <v>0</v>
      </c>
      <c r="D400" s="4">
        <v>1</v>
      </c>
      <c r="E400" s="4">
        <v>224</v>
      </c>
      <c r="F400" s="4">
        <f>ROUND(Source!AR372,O400)</f>
        <v>4109.04</v>
      </c>
      <c r="G400" s="4" t="s">
        <v>95</v>
      </c>
      <c r="H400" s="4" t="s">
        <v>96</v>
      </c>
      <c r="I400" s="4"/>
      <c r="J400" s="4"/>
      <c r="K400" s="4">
        <v>224</v>
      </c>
      <c r="L400" s="4">
        <v>27</v>
      </c>
      <c r="M400" s="4">
        <v>3</v>
      </c>
      <c r="N400" s="4" t="s">
        <v>3</v>
      </c>
      <c r="O400" s="4">
        <v>2</v>
      </c>
      <c r="P400" s="4"/>
      <c r="Q400" s="4"/>
      <c r="R400" s="4"/>
      <c r="S400" s="4"/>
      <c r="T400" s="4"/>
      <c r="U400" s="4"/>
      <c r="V400" s="4"/>
      <c r="W400" s="4">
        <v>4109.04</v>
      </c>
      <c r="X400" s="4">
        <v>1</v>
      </c>
      <c r="Y400" s="4">
        <v>4109.04</v>
      </c>
      <c r="Z400" s="4"/>
      <c r="AA400" s="4"/>
      <c r="AB400" s="4"/>
    </row>
    <row r="402" spans="1:245" x14ac:dyDescent="0.2">
      <c r="A402" s="1">
        <v>4</v>
      </c>
      <c r="B402" s="1">
        <v>1</v>
      </c>
      <c r="C402" s="1"/>
      <c r="D402" s="1">
        <f>ROW(A454)</f>
        <v>454</v>
      </c>
      <c r="E402" s="1"/>
      <c r="F402" s="1" t="s">
        <v>12</v>
      </c>
      <c r="G402" s="1" t="s">
        <v>156</v>
      </c>
      <c r="H402" s="1" t="s">
        <v>3</v>
      </c>
      <c r="I402" s="1">
        <v>0</v>
      </c>
      <c r="J402" s="1"/>
      <c r="K402" s="1">
        <v>-1</v>
      </c>
      <c r="L402" s="1"/>
      <c r="M402" s="1" t="s">
        <v>3</v>
      </c>
      <c r="N402" s="1"/>
      <c r="O402" s="1"/>
      <c r="P402" s="1"/>
      <c r="Q402" s="1"/>
      <c r="R402" s="1"/>
      <c r="S402" s="1">
        <v>0</v>
      </c>
      <c r="T402" s="1"/>
      <c r="U402" s="1" t="s">
        <v>3</v>
      </c>
      <c r="V402" s="1">
        <v>0</v>
      </c>
      <c r="W402" s="1"/>
      <c r="X402" s="1"/>
      <c r="Y402" s="1"/>
      <c r="Z402" s="1"/>
      <c r="AA402" s="1"/>
      <c r="AB402" s="1" t="s">
        <v>3</v>
      </c>
      <c r="AC402" s="1" t="s">
        <v>3</v>
      </c>
      <c r="AD402" s="1" t="s">
        <v>3</v>
      </c>
      <c r="AE402" s="1" t="s">
        <v>3</v>
      </c>
      <c r="AF402" s="1" t="s">
        <v>3</v>
      </c>
      <c r="AG402" s="1" t="s">
        <v>3</v>
      </c>
      <c r="AH402" s="1"/>
      <c r="AI402" s="1"/>
      <c r="AJ402" s="1"/>
      <c r="AK402" s="1"/>
      <c r="AL402" s="1"/>
      <c r="AM402" s="1"/>
      <c r="AN402" s="1"/>
      <c r="AO402" s="1"/>
      <c r="AP402" s="1" t="s">
        <v>3</v>
      </c>
      <c r="AQ402" s="1" t="s">
        <v>3</v>
      </c>
      <c r="AR402" s="1" t="s">
        <v>3</v>
      </c>
      <c r="AS402" s="1"/>
      <c r="AT402" s="1"/>
      <c r="AU402" s="1"/>
      <c r="AV402" s="1"/>
      <c r="AW402" s="1"/>
      <c r="AX402" s="1"/>
      <c r="AY402" s="1"/>
      <c r="AZ402" s="1" t="s">
        <v>3</v>
      </c>
      <c r="BA402" s="1"/>
      <c r="BB402" s="1" t="s">
        <v>3</v>
      </c>
      <c r="BC402" s="1" t="s">
        <v>3</v>
      </c>
      <c r="BD402" s="1" t="s">
        <v>3</v>
      </c>
      <c r="BE402" s="1" t="s">
        <v>3</v>
      </c>
      <c r="BF402" s="1" t="s">
        <v>3</v>
      </c>
      <c r="BG402" s="1" t="s">
        <v>3</v>
      </c>
      <c r="BH402" s="1" t="s">
        <v>3</v>
      </c>
      <c r="BI402" s="1" t="s">
        <v>3</v>
      </c>
      <c r="BJ402" s="1" t="s">
        <v>3</v>
      </c>
      <c r="BK402" s="1" t="s">
        <v>3</v>
      </c>
      <c r="BL402" s="1" t="s">
        <v>3</v>
      </c>
      <c r="BM402" s="1" t="s">
        <v>3</v>
      </c>
      <c r="BN402" s="1" t="s">
        <v>3</v>
      </c>
      <c r="BO402" s="1" t="s">
        <v>3</v>
      </c>
      <c r="BP402" s="1" t="s">
        <v>3</v>
      </c>
      <c r="BQ402" s="1"/>
      <c r="BR402" s="1"/>
      <c r="BS402" s="1"/>
      <c r="BT402" s="1"/>
      <c r="BU402" s="1"/>
      <c r="BV402" s="1"/>
      <c r="BW402" s="1"/>
      <c r="BX402" s="1">
        <v>0</v>
      </c>
      <c r="BY402" s="1"/>
      <c r="BZ402" s="1"/>
      <c r="CA402" s="1"/>
      <c r="CB402" s="1"/>
      <c r="CC402" s="1"/>
      <c r="CD402" s="1"/>
      <c r="CE402" s="1"/>
      <c r="CF402" s="1"/>
      <c r="CG402" s="1"/>
      <c r="CH402" s="1"/>
      <c r="CI402" s="1"/>
      <c r="CJ402" s="1">
        <v>0</v>
      </c>
    </row>
    <row r="404" spans="1:245" x14ac:dyDescent="0.2">
      <c r="A404" s="2">
        <v>52</v>
      </c>
      <c r="B404" s="2">
        <f t="shared" ref="B404:G404" si="180">B454</f>
        <v>1</v>
      </c>
      <c r="C404" s="2">
        <f t="shared" si="180"/>
        <v>4</v>
      </c>
      <c r="D404" s="2">
        <f t="shared" si="180"/>
        <v>402</v>
      </c>
      <c r="E404" s="2">
        <f t="shared" si="180"/>
        <v>0</v>
      </c>
      <c r="F404" s="2" t="str">
        <f t="shared" si="180"/>
        <v>Новый раздел</v>
      </c>
      <c r="G404" s="2" t="str">
        <f t="shared" si="180"/>
        <v>3 Вентиляция и кондиционирование</v>
      </c>
      <c r="H404" s="2"/>
      <c r="I404" s="2"/>
      <c r="J404" s="2"/>
      <c r="K404" s="2"/>
      <c r="L404" s="2"/>
      <c r="M404" s="2"/>
      <c r="N404" s="2"/>
      <c r="O404" s="2">
        <f t="shared" ref="O404:AT404" si="181">O454</f>
        <v>27065.16</v>
      </c>
      <c r="P404" s="2">
        <f t="shared" si="181"/>
        <v>1.36</v>
      </c>
      <c r="Q404" s="2">
        <f t="shared" si="181"/>
        <v>1329.06</v>
      </c>
      <c r="R404" s="2">
        <f t="shared" si="181"/>
        <v>842.7</v>
      </c>
      <c r="S404" s="2">
        <f t="shared" si="181"/>
        <v>25734.74</v>
      </c>
      <c r="T404" s="2">
        <f t="shared" si="181"/>
        <v>0</v>
      </c>
      <c r="U404" s="2">
        <f t="shared" si="181"/>
        <v>39.719999999999992</v>
      </c>
      <c r="V404" s="2">
        <f t="shared" si="181"/>
        <v>0</v>
      </c>
      <c r="W404" s="2">
        <f t="shared" si="181"/>
        <v>0</v>
      </c>
      <c r="X404" s="2">
        <f t="shared" si="181"/>
        <v>18014.32</v>
      </c>
      <c r="Y404" s="2">
        <f t="shared" si="181"/>
        <v>2573.4699999999998</v>
      </c>
      <c r="Z404" s="2">
        <f t="shared" si="181"/>
        <v>0</v>
      </c>
      <c r="AA404" s="2">
        <f t="shared" si="181"/>
        <v>0</v>
      </c>
      <c r="AB404" s="2">
        <f t="shared" si="181"/>
        <v>0</v>
      </c>
      <c r="AC404" s="2">
        <f t="shared" si="181"/>
        <v>0</v>
      </c>
      <c r="AD404" s="2">
        <f t="shared" si="181"/>
        <v>0</v>
      </c>
      <c r="AE404" s="2">
        <f t="shared" si="181"/>
        <v>0</v>
      </c>
      <c r="AF404" s="2">
        <f t="shared" si="181"/>
        <v>0</v>
      </c>
      <c r="AG404" s="2">
        <f t="shared" si="181"/>
        <v>0</v>
      </c>
      <c r="AH404" s="2">
        <f t="shared" si="181"/>
        <v>0</v>
      </c>
      <c r="AI404" s="2">
        <f t="shared" si="181"/>
        <v>0</v>
      </c>
      <c r="AJ404" s="2">
        <f t="shared" si="181"/>
        <v>0</v>
      </c>
      <c r="AK404" s="2">
        <f t="shared" si="181"/>
        <v>0</v>
      </c>
      <c r="AL404" s="2">
        <f t="shared" si="181"/>
        <v>0</v>
      </c>
      <c r="AM404" s="2">
        <f t="shared" si="181"/>
        <v>0</v>
      </c>
      <c r="AN404" s="2">
        <f t="shared" si="181"/>
        <v>0</v>
      </c>
      <c r="AO404" s="2">
        <f t="shared" si="181"/>
        <v>0</v>
      </c>
      <c r="AP404" s="2">
        <f t="shared" si="181"/>
        <v>0</v>
      </c>
      <c r="AQ404" s="2">
        <f t="shared" si="181"/>
        <v>0</v>
      </c>
      <c r="AR404" s="2">
        <f t="shared" si="181"/>
        <v>48563.07</v>
      </c>
      <c r="AS404" s="2">
        <f t="shared" si="181"/>
        <v>0</v>
      </c>
      <c r="AT404" s="2">
        <f t="shared" si="181"/>
        <v>0</v>
      </c>
      <c r="AU404" s="2">
        <f t="shared" ref="AU404:BZ404" si="182">AU454</f>
        <v>48563.07</v>
      </c>
      <c r="AV404" s="2">
        <f t="shared" si="182"/>
        <v>1.36</v>
      </c>
      <c r="AW404" s="2">
        <f t="shared" si="182"/>
        <v>1.36</v>
      </c>
      <c r="AX404" s="2">
        <f t="shared" si="182"/>
        <v>0</v>
      </c>
      <c r="AY404" s="2">
        <f t="shared" si="182"/>
        <v>1.36</v>
      </c>
      <c r="AZ404" s="2">
        <f t="shared" si="182"/>
        <v>0</v>
      </c>
      <c r="BA404" s="2">
        <f t="shared" si="182"/>
        <v>0</v>
      </c>
      <c r="BB404" s="2">
        <f t="shared" si="182"/>
        <v>0</v>
      </c>
      <c r="BC404" s="2">
        <f t="shared" si="182"/>
        <v>0</v>
      </c>
      <c r="BD404" s="2">
        <f t="shared" si="182"/>
        <v>0</v>
      </c>
      <c r="BE404" s="2">
        <f t="shared" si="182"/>
        <v>0</v>
      </c>
      <c r="BF404" s="2">
        <f t="shared" si="182"/>
        <v>0</v>
      </c>
      <c r="BG404" s="2">
        <f t="shared" si="182"/>
        <v>0</v>
      </c>
      <c r="BH404" s="2">
        <f t="shared" si="182"/>
        <v>0</v>
      </c>
      <c r="BI404" s="2">
        <f t="shared" si="182"/>
        <v>0</v>
      </c>
      <c r="BJ404" s="2">
        <f t="shared" si="182"/>
        <v>0</v>
      </c>
      <c r="BK404" s="2">
        <f t="shared" si="182"/>
        <v>0</v>
      </c>
      <c r="BL404" s="2">
        <f t="shared" si="182"/>
        <v>0</v>
      </c>
      <c r="BM404" s="2">
        <f t="shared" si="182"/>
        <v>0</v>
      </c>
      <c r="BN404" s="2">
        <f t="shared" si="182"/>
        <v>0</v>
      </c>
      <c r="BO404" s="2">
        <f t="shared" si="182"/>
        <v>0</v>
      </c>
      <c r="BP404" s="2">
        <f t="shared" si="182"/>
        <v>0</v>
      </c>
      <c r="BQ404" s="2">
        <f t="shared" si="182"/>
        <v>0</v>
      </c>
      <c r="BR404" s="2">
        <f t="shared" si="182"/>
        <v>0</v>
      </c>
      <c r="BS404" s="2">
        <f t="shared" si="182"/>
        <v>0</v>
      </c>
      <c r="BT404" s="2">
        <f t="shared" si="182"/>
        <v>0</v>
      </c>
      <c r="BU404" s="2">
        <f t="shared" si="182"/>
        <v>0</v>
      </c>
      <c r="BV404" s="2">
        <f t="shared" si="182"/>
        <v>0</v>
      </c>
      <c r="BW404" s="2">
        <f t="shared" si="182"/>
        <v>0</v>
      </c>
      <c r="BX404" s="2">
        <f t="shared" si="182"/>
        <v>0</v>
      </c>
      <c r="BY404" s="2">
        <f t="shared" si="182"/>
        <v>0</v>
      </c>
      <c r="BZ404" s="2">
        <f t="shared" si="182"/>
        <v>0</v>
      </c>
      <c r="CA404" s="2">
        <f t="shared" ref="CA404:DF404" si="183">CA454</f>
        <v>0</v>
      </c>
      <c r="CB404" s="2">
        <f t="shared" si="183"/>
        <v>0</v>
      </c>
      <c r="CC404" s="2">
        <f t="shared" si="183"/>
        <v>0</v>
      </c>
      <c r="CD404" s="2">
        <f t="shared" si="183"/>
        <v>0</v>
      </c>
      <c r="CE404" s="2">
        <f t="shared" si="183"/>
        <v>0</v>
      </c>
      <c r="CF404" s="2">
        <f t="shared" si="183"/>
        <v>0</v>
      </c>
      <c r="CG404" s="2">
        <f t="shared" si="183"/>
        <v>0</v>
      </c>
      <c r="CH404" s="2">
        <f t="shared" si="183"/>
        <v>0</v>
      </c>
      <c r="CI404" s="2">
        <f t="shared" si="183"/>
        <v>0</v>
      </c>
      <c r="CJ404" s="2">
        <f t="shared" si="183"/>
        <v>0</v>
      </c>
      <c r="CK404" s="2">
        <f t="shared" si="183"/>
        <v>0</v>
      </c>
      <c r="CL404" s="2">
        <f t="shared" si="183"/>
        <v>0</v>
      </c>
      <c r="CM404" s="2">
        <f t="shared" si="183"/>
        <v>0</v>
      </c>
      <c r="CN404" s="2">
        <f t="shared" si="183"/>
        <v>0</v>
      </c>
      <c r="CO404" s="2">
        <f t="shared" si="183"/>
        <v>0</v>
      </c>
      <c r="CP404" s="2">
        <f t="shared" si="183"/>
        <v>0</v>
      </c>
      <c r="CQ404" s="2">
        <f t="shared" si="183"/>
        <v>0</v>
      </c>
      <c r="CR404" s="2">
        <f t="shared" si="183"/>
        <v>0</v>
      </c>
      <c r="CS404" s="2">
        <f t="shared" si="183"/>
        <v>0</v>
      </c>
      <c r="CT404" s="2">
        <f t="shared" si="183"/>
        <v>0</v>
      </c>
      <c r="CU404" s="2">
        <f t="shared" si="183"/>
        <v>0</v>
      </c>
      <c r="CV404" s="2">
        <f t="shared" si="183"/>
        <v>0</v>
      </c>
      <c r="CW404" s="2">
        <f t="shared" si="183"/>
        <v>0</v>
      </c>
      <c r="CX404" s="2">
        <f t="shared" si="183"/>
        <v>0</v>
      </c>
      <c r="CY404" s="2">
        <f t="shared" si="183"/>
        <v>0</v>
      </c>
      <c r="CZ404" s="2">
        <f t="shared" si="183"/>
        <v>0</v>
      </c>
      <c r="DA404" s="2">
        <f t="shared" si="183"/>
        <v>0</v>
      </c>
      <c r="DB404" s="2">
        <f t="shared" si="183"/>
        <v>0</v>
      </c>
      <c r="DC404" s="2">
        <f t="shared" si="183"/>
        <v>0</v>
      </c>
      <c r="DD404" s="2">
        <f t="shared" si="183"/>
        <v>0</v>
      </c>
      <c r="DE404" s="2">
        <f t="shared" si="183"/>
        <v>0</v>
      </c>
      <c r="DF404" s="2">
        <f t="shared" si="183"/>
        <v>0</v>
      </c>
      <c r="DG404" s="3">
        <f t="shared" ref="DG404:EL404" si="184">DG454</f>
        <v>0</v>
      </c>
      <c r="DH404" s="3">
        <f t="shared" si="184"/>
        <v>0</v>
      </c>
      <c r="DI404" s="3">
        <f t="shared" si="184"/>
        <v>0</v>
      </c>
      <c r="DJ404" s="3">
        <f t="shared" si="184"/>
        <v>0</v>
      </c>
      <c r="DK404" s="3">
        <f t="shared" si="184"/>
        <v>0</v>
      </c>
      <c r="DL404" s="3">
        <f t="shared" si="184"/>
        <v>0</v>
      </c>
      <c r="DM404" s="3">
        <f t="shared" si="184"/>
        <v>0</v>
      </c>
      <c r="DN404" s="3">
        <f t="shared" si="184"/>
        <v>0</v>
      </c>
      <c r="DO404" s="3">
        <f t="shared" si="184"/>
        <v>0</v>
      </c>
      <c r="DP404" s="3">
        <f t="shared" si="184"/>
        <v>0</v>
      </c>
      <c r="DQ404" s="3">
        <f t="shared" si="184"/>
        <v>0</v>
      </c>
      <c r="DR404" s="3">
        <f t="shared" si="184"/>
        <v>0</v>
      </c>
      <c r="DS404" s="3">
        <f t="shared" si="184"/>
        <v>0</v>
      </c>
      <c r="DT404" s="3">
        <f t="shared" si="184"/>
        <v>0</v>
      </c>
      <c r="DU404" s="3">
        <f t="shared" si="184"/>
        <v>0</v>
      </c>
      <c r="DV404" s="3">
        <f t="shared" si="184"/>
        <v>0</v>
      </c>
      <c r="DW404" s="3">
        <f t="shared" si="184"/>
        <v>0</v>
      </c>
      <c r="DX404" s="3">
        <f t="shared" si="184"/>
        <v>0</v>
      </c>
      <c r="DY404" s="3">
        <f t="shared" si="184"/>
        <v>0</v>
      </c>
      <c r="DZ404" s="3">
        <f t="shared" si="184"/>
        <v>0</v>
      </c>
      <c r="EA404" s="3">
        <f t="shared" si="184"/>
        <v>0</v>
      </c>
      <c r="EB404" s="3">
        <f t="shared" si="184"/>
        <v>0</v>
      </c>
      <c r="EC404" s="3">
        <f t="shared" si="184"/>
        <v>0</v>
      </c>
      <c r="ED404" s="3">
        <f t="shared" si="184"/>
        <v>0</v>
      </c>
      <c r="EE404" s="3">
        <f t="shared" si="184"/>
        <v>0</v>
      </c>
      <c r="EF404" s="3">
        <f t="shared" si="184"/>
        <v>0</v>
      </c>
      <c r="EG404" s="3">
        <f t="shared" si="184"/>
        <v>0</v>
      </c>
      <c r="EH404" s="3">
        <f t="shared" si="184"/>
        <v>0</v>
      </c>
      <c r="EI404" s="3">
        <f t="shared" si="184"/>
        <v>0</v>
      </c>
      <c r="EJ404" s="3">
        <f t="shared" si="184"/>
        <v>0</v>
      </c>
      <c r="EK404" s="3">
        <f t="shared" si="184"/>
        <v>0</v>
      </c>
      <c r="EL404" s="3">
        <f t="shared" si="184"/>
        <v>0</v>
      </c>
      <c r="EM404" s="3">
        <f t="shared" ref="EM404:FR404" si="185">EM454</f>
        <v>0</v>
      </c>
      <c r="EN404" s="3">
        <f t="shared" si="185"/>
        <v>0</v>
      </c>
      <c r="EO404" s="3">
        <f t="shared" si="185"/>
        <v>0</v>
      </c>
      <c r="EP404" s="3">
        <f t="shared" si="185"/>
        <v>0</v>
      </c>
      <c r="EQ404" s="3">
        <f t="shared" si="185"/>
        <v>0</v>
      </c>
      <c r="ER404" s="3">
        <f t="shared" si="185"/>
        <v>0</v>
      </c>
      <c r="ES404" s="3">
        <f t="shared" si="185"/>
        <v>0</v>
      </c>
      <c r="ET404" s="3">
        <f t="shared" si="185"/>
        <v>0</v>
      </c>
      <c r="EU404" s="3">
        <f t="shared" si="185"/>
        <v>0</v>
      </c>
      <c r="EV404" s="3">
        <f t="shared" si="185"/>
        <v>0</v>
      </c>
      <c r="EW404" s="3">
        <f t="shared" si="185"/>
        <v>0</v>
      </c>
      <c r="EX404" s="3">
        <f t="shared" si="185"/>
        <v>0</v>
      </c>
      <c r="EY404" s="3">
        <f t="shared" si="185"/>
        <v>0</v>
      </c>
      <c r="EZ404" s="3">
        <f t="shared" si="185"/>
        <v>0</v>
      </c>
      <c r="FA404" s="3">
        <f t="shared" si="185"/>
        <v>0</v>
      </c>
      <c r="FB404" s="3">
        <f t="shared" si="185"/>
        <v>0</v>
      </c>
      <c r="FC404" s="3">
        <f t="shared" si="185"/>
        <v>0</v>
      </c>
      <c r="FD404" s="3">
        <f t="shared" si="185"/>
        <v>0</v>
      </c>
      <c r="FE404" s="3">
        <f t="shared" si="185"/>
        <v>0</v>
      </c>
      <c r="FF404" s="3">
        <f t="shared" si="185"/>
        <v>0</v>
      </c>
      <c r="FG404" s="3">
        <f t="shared" si="185"/>
        <v>0</v>
      </c>
      <c r="FH404" s="3">
        <f t="shared" si="185"/>
        <v>0</v>
      </c>
      <c r="FI404" s="3">
        <f t="shared" si="185"/>
        <v>0</v>
      </c>
      <c r="FJ404" s="3">
        <f t="shared" si="185"/>
        <v>0</v>
      </c>
      <c r="FK404" s="3">
        <f t="shared" si="185"/>
        <v>0</v>
      </c>
      <c r="FL404" s="3">
        <f t="shared" si="185"/>
        <v>0</v>
      </c>
      <c r="FM404" s="3">
        <f t="shared" si="185"/>
        <v>0</v>
      </c>
      <c r="FN404" s="3">
        <f t="shared" si="185"/>
        <v>0</v>
      </c>
      <c r="FO404" s="3">
        <f t="shared" si="185"/>
        <v>0</v>
      </c>
      <c r="FP404" s="3">
        <f t="shared" si="185"/>
        <v>0</v>
      </c>
      <c r="FQ404" s="3">
        <f t="shared" si="185"/>
        <v>0</v>
      </c>
      <c r="FR404" s="3">
        <f t="shared" si="185"/>
        <v>0</v>
      </c>
      <c r="FS404" s="3">
        <f t="shared" ref="FS404:GX404" si="186">FS454</f>
        <v>0</v>
      </c>
      <c r="FT404" s="3">
        <f t="shared" si="186"/>
        <v>0</v>
      </c>
      <c r="FU404" s="3">
        <f t="shared" si="186"/>
        <v>0</v>
      </c>
      <c r="FV404" s="3">
        <f t="shared" si="186"/>
        <v>0</v>
      </c>
      <c r="FW404" s="3">
        <f t="shared" si="186"/>
        <v>0</v>
      </c>
      <c r="FX404" s="3">
        <f t="shared" si="186"/>
        <v>0</v>
      </c>
      <c r="FY404" s="3">
        <f t="shared" si="186"/>
        <v>0</v>
      </c>
      <c r="FZ404" s="3">
        <f t="shared" si="186"/>
        <v>0</v>
      </c>
      <c r="GA404" s="3">
        <f t="shared" si="186"/>
        <v>0</v>
      </c>
      <c r="GB404" s="3">
        <f t="shared" si="186"/>
        <v>0</v>
      </c>
      <c r="GC404" s="3">
        <f t="shared" si="186"/>
        <v>0</v>
      </c>
      <c r="GD404" s="3">
        <f t="shared" si="186"/>
        <v>0</v>
      </c>
      <c r="GE404" s="3">
        <f t="shared" si="186"/>
        <v>0</v>
      </c>
      <c r="GF404" s="3">
        <f t="shared" si="186"/>
        <v>0</v>
      </c>
      <c r="GG404" s="3">
        <f t="shared" si="186"/>
        <v>0</v>
      </c>
      <c r="GH404" s="3">
        <f t="shared" si="186"/>
        <v>0</v>
      </c>
      <c r="GI404" s="3">
        <f t="shared" si="186"/>
        <v>0</v>
      </c>
      <c r="GJ404" s="3">
        <f t="shared" si="186"/>
        <v>0</v>
      </c>
      <c r="GK404" s="3">
        <f t="shared" si="186"/>
        <v>0</v>
      </c>
      <c r="GL404" s="3">
        <f t="shared" si="186"/>
        <v>0</v>
      </c>
      <c r="GM404" s="3">
        <f t="shared" si="186"/>
        <v>0</v>
      </c>
      <c r="GN404" s="3">
        <f t="shared" si="186"/>
        <v>0</v>
      </c>
      <c r="GO404" s="3">
        <f t="shared" si="186"/>
        <v>0</v>
      </c>
      <c r="GP404" s="3">
        <f t="shared" si="186"/>
        <v>0</v>
      </c>
      <c r="GQ404" s="3">
        <f t="shared" si="186"/>
        <v>0</v>
      </c>
      <c r="GR404" s="3">
        <f t="shared" si="186"/>
        <v>0</v>
      </c>
      <c r="GS404" s="3">
        <f t="shared" si="186"/>
        <v>0</v>
      </c>
      <c r="GT404" s="3">
        <f t="shared" si="186"/>
        <v>0</v>
      </c>
      <c r="GU404" s="3">
        <f t="shared" si="186"/>
        <v>0</v>
      </c>
      <c r="GV404" s="3">
        <f t="shared" si="186"/>
        <v>0</v>
      </c>
      <c r="GW404" s="3">
        <f t="shared" si="186"/>
        <v>0</v>
      </c>
      <c r="GX404" s="3">
        <f t="shared" si="186"/>
        <v>0</v>
      </c>
    </row>
    <row r="406" spans="1:245" x14ac:dyDescent="0.2">
      <c r="A406" s="1">
        <v>5</v>
      </c>
      <c r="B406" s="1">
        <v>1</v>
      </c>
      <c r="C406" s="1"/>
      <c r="D406" s="1">
        <f>ROW(A424)</f>
        <v>424</v>
      </c>
      <c r="E406" s="1"/>
      <c r="F406" s="1" t="s">
        <v>14</v>
      </c>
      <c r="G406" s="1" t="s">
        <v>157</v>
      </c>
      <c r="H406" s="1" t="s">
        <v>3</v>
      </c>
      <c r="I406" s="1">
        <v>0</v>
      </c>
      <c r="J406" s="1"/>
      <c r="K406" s="1">
        <v>-1</v>
      </c>
      <c r="L406" s="1"/>
      <c r="M406" s="1" t="s">
        <v>3</v>
      </c>
      <c r="N406" s="1"/>
      <c r="O406" s="1"/>
      <c r="P406" s="1"/>
      <c r="Q406" s="1"/>
      <c r="R406" s="1"/>
      <c r="S406" s="1">
        <v>0</v>
      </c>
      <c r="T406" s="1"/>
      <c r="U406" s="1" t="s">
        <v>3</v>
      </c>
      <c r="V406" s="1">
        <v>0</v>
      </c>
      <c r="W406" s="1"/>
      <c r="X406" s="1"/>
      <c r="Y406" s="1"/>
      <c r="Z406" s="1"/>
      <c r="AA406" s="1"/>
      <c r="AB406" s="1" t="s">
        <v>3</v>
      </c>
      <c r="AC406" s="1" t="s">
        <v>3</v>
      </c>
      <c r="AD406" s="1" t="s">
        <v>3</v>
      </c>
      <c r="AE406" s="1" t="s">
        <v>3</v>
      </c>
      <c r="AF406" s="1" t="s">
        <v>3</v>
      </c>
      <c r="AG406" s="1" t="s">
        <v>3</v>
      </c>
      <c r="AH406" s="1"/>
      <c r="AI406" s="1"/>
      <c r="AJ406" s="1"/>
      <c r="AK406" s="1"/>
      <c r="AL406" s="1"/>
      <c r="AM406" s="1"/>
      <c r="AN406" s="1"/>
      <c r="AO406" s="1"/>
      <c r="AP406" s="1" t="s">
        <v>3</v>
      </c>
      <c r="AQ406" s="1" t="s">
        <v>3</v>
      </c>
      <c r="AR406" s="1" t="s">
        <v>3</v>
      </c>
      <c r="AS406" s="1"/>
      <c r="AT406" s="1"/>
      <c r="AU406" s="1"/>
      <c r="AV406" s="1"/>
      <c r="AW406" s="1"/>
      <c r="AX406" s="1"/>
      <c r="AY406" s="1"/>
      <c r="AZ406" s="1" t="s">
        <v>3</v>
      </c>
      <c r="BA406" s="1"/>
      <c r="BB406" s="1" t="s">
        <v>3</v>
      </c>
      <c r="BC406" s="1" t="s">
        <v>3</v>
      </c>
      <c r="BD406" s="1" t="s">
        <v>3</v>
      </c>
      <c r="BE406" s="1" t="s">
        <v>3</v>
      </c>
      <c r="BF406" s="1" t="s">
        <v>3</v>
      </c>
      <c r="BG406" s="1" t="s">
        <v>3</v>
      </c>
      <c r="BH406" s="1" t="s">
        <v>3</v>
      </c>
      <c r="BI406" s="1" t="s">
        <v>3</v>
      </c>
      <c r="BJ406" s="1" t="s">
        <v>3</v>
      </c>
      <c r="BK406" s="1" t="s">
        <v>3</v>
      </c>
      <c r="BL406" s="1" t="s">
        <v>3</v>
      </c>
      <c r="BM406" s="1" t="s">
        <v>3</v>
      </c>
      <c r="BN406" s="1" t="s">
        <v>3</v>
      </c>
      <c r="BO406" s="1" t="s">
        <v>3</v>
      </c>
      <c r="BP406" s="1" t="s">
        <v>3</v>
      </c>
      <c r="BQ406" s="1"/>
      <c r="BR406" s="1"/>
      <c r="BS406" s="1"/>
      <c r="BT406" s="1"/>
      <c r="BU406" s="1"/>
      <c r="BV406" s="1"/>
      <c r="BW406" s="1"/>
      <c r="BX406" s="1">
        <v>0</v>
      </c>
      <c r="BY406" s="1"/>
      <c r="BZ406" s="1"/>
      <c r="CA406" s="1"/>
      <c r="CB406" s="1"/>
      <c r="CC406" s="1"/>
      <c r="CD406" s="1"/>
      <c r="CE406" s="1"/>
      <c r="CF406" s="1"/>
      <c r="CG406" s="1"/>
      <c r="CH406" s="1"/>
      <c r="CI406" s="1"/>
      <c r="CJ406" s="1">
        <v>0</v>
      </c>
    </row>
    <row r="408" spans="1:245" x14ac:dyDescent="0.2">
      <c r="A408" s="2">
        <v>52</v>
      </c>
      <c r="B408" s="2">
        <f t="shared" ref="B408:G408" si="187">B424</f>
        <v>1</v>
      </c>
      <c r="C408" s="2">
        <f t="shared" si="187"/>
        <v>5</v>
      </c>
      <c r="D408" s="2">
        <f t="shared" si="187"/>
        <v>406</v>
      </c>
      <c r="E408" s="2">
        <f t="shared" si="187"/>
        <v>0</v>
      </c>
      <c r="F408" s="2" t="str">
        <f t="shared" si="187"/>
        <v>Новый подраздел</v>
      </c>
      <c r="G408" s="2" t="str">
        <f t="shared" si="187"/>
        <v>3.1  Вентиляция</v>
      </c>
      <c r="H408" s="2"/>
      <c r="I408" s="2"/>
      <c r="J408" s="2"/>
      <c r="K408" s="2"/>
      <c r="L408" s="2"/>
      <c r="M408" s="2"/>
      <c r="N408" s="2"/>
      <c r="O408" s="2">
        <f t="shared" ref="O408:AT408" si="188">O424</f>
        <v>27065.16</v>
      </c>
      <c r="P408" s="2">
        <f t="shared" si="188"/>
        <v>1.36</v>
      </c>
      <c r="Q408" s="2">
        <f t="shared" si="188"/>
        <v>1329.06</v>
      </c>
      <c r="R408" s="2">
        <f t="shared" si="188"/>
        <v>842.7</v>
      </c>
      <c r="S408" s="2">
        <f t="shared" si="188"/>
        <v>25734.74</v>
      </c>
      <c r="T408" s="2">
        <f t="shared" si="188"/>
        <v>0</v>
      </c>
      <c r="U408" s="2">
        <f t="shared" si="188"/>
        <v>39.719999999999992</v>
      </c>
      <c r="V408" s="2">
        <f t="shared" si="188"/>
        <v>0</v>
      </c>
      <c r="W408" s="2">
        <f t="shared" si="188"/>
        <v>0</v>
      </c>
      <c r="X408" s="2">
        <f t="shared" si="188"/>
        <v>18014.32</v>
      </c>
      <c r="Y408" s="2">
        <f t="shared" si="188"/>
        <v>2573.4699999999998</v>
      </c>
      <c r="Z408" s="2">
        <f t="shared" si="188"/>
        <v>0</v>
      </c>
      <c r="AA408" s="2">
        <f t="shared" si="188"/>
        <v>0</v>
      </c>
      <c r="AB408" s="2">
        <f t="shared" si="188"/>
        <v>27065.16</v>
      </c>
      <c r="AC408" s="2">
        <f t="shared" si="188"/>
        <v>1.36</v>
      </c>
      <c r="AD408" s="2">
        <f t="shared" si="188"/>
        <v>1329.06</v>
      </c>
      <c r="AE408" s="2">
        <f t="shared" si="188"/>
        <v>842.7</v>
      </c>
      <c r="AF408" s="2">
        <f t="shared" si="188"/>
        <v>25734.74</v>
      </c>
      <c r="AG408" s="2">
        <f t="shared" si="188"/>
        <v>0</v>
      </c>
      <c r="AH408" s="2">
        <f t="shared" si="188"/>
        <v>39.719999999999992</v>
      </c>
      <c r="AI408" s="2">
        <f t="shared" si="188"/>
        <v>0</v>
      </c>
      <c r="AJ408" s="2">
        <f t="shared" si="188"/>
        <v>0</v>
      </c>
      <c r="AK408" s="2">
        <f t="shared" si="188"/>
        <v>18014.32</v>
      </c>
      <c r="AL408" s="2">
        <f t="shared" si="188"/>
        <v>2573.4699999999998</v>
      </c>
      <c r="AM408" s="2">
        <f t="shared" si="188"/>
        <v>0</v>
      </c>
      <c r="AN408" s="2">
        <f t="shared" si="188"/>
        <v>0</v>
      </c>
      <c r="AO408" s="2">
        <f t="shared" si="188"/>
        <v>0</v>
      </c>
      <c r="AP408" s="2">
        <f t="shared" si="188"/>
        <v>0</v>
      </c>
      <c r="AQ408" s="2">
        <f t="shared" si="188"/>
        <v>0</v>
      </c>
      <c r="AR408" s="2">
        <f t="shared" si="188"/>
        <v>48563.07</v>
      </c>
      <c r="AS408" s="2">
        <f t="shared" si="188"/>
        <v>0</v>
      </c>
      <c r="AT408" s="2">
        <f t="shared" si="188"/>
        <v>0</v>
      </c>
      <c r="AU408" s="2">
        <f t="shared" ref="AU408:BZ408" si="189">AU424</f>
        <v>48563.07</v>
      </c>
      <c r="AV408" s="2">
        <f t="shared" si="189"/>
        <v>1.36</v>
      </c>
      <c r="AW408" s="2">
        <f t="shared" si="189"/>
        <v>1.36</v>
      </c>
      <c r="AX408" s="2">
        <f t="shared" si="189"/>
        <v>0</v>
      </c>
      <c r="AY408" s="2">
        <f t="shared" si="189"/>
        <v>1.36</v>
      </c>
      <c r="AZ408" s="2">
        <f t="shared" si="189"/>
        <v>0</v>
      </c>
      <c r="BA408" s="2">
        <f t="shared" si="189"/>
        <v>0</v>
      </c>
      <c r="BB408" s="2">
        <f t="shared" si="189"/>
        <v>0</v>
      </c>
      <c r="BC408" s="2">
        <f t="shared" si="189"/>
        <v>0</v>
      </c>
      <c r="BD408" s="2">
        <f t="shared" si="189"/>
        <v>0</v>
      </c>
      <c r="BE408" s="2">
        <f t="shared" si="189"/>
        <v>0</v>
      </c>
      <c r="BF408" s="2">
        <f t="shared" si="189"/>
        <v>0</v>
      </c>
      <c r="BG408" s="2">
        <f t="shared" si="189"/>
        <v>0</v>
      </c>
      <c r="BH408" s="2">
        <f t="shared" si="189"/>
        <v>0</v>
      </c>
      <c r="BI408" s="2">
        <f t="shared" si="189"/>
        <v>0</v>
      </c>
      <c r="BJ408" s="2">
        <f t="shared" si="189"/>
        <v>0</v>
      </c>
      <c r="BK408" s="2">
        <f t="shared" si="189"/>
        <v>0</v>
      </c>
      <c r="BL408" s="2">
        <f t="shared" si="189"/>
        <v>0</v>
      </c>
      <c r="BM408" s="2">
        <f t="shared" si="189"/>
        <v>0</v>
      </c>
      <c r="BN408" s="2">
        <f t="shared" si="189"/>
        <v>0</v>
      </c>
      <c r="BO408" s="2">
        <f t="shared" si="189"/>
        <v>0</v>
      </c>
      <c r="BP408" s="2">
        <f t="shared" si="189"/>
        <v>0</v>
      </c>
      <c r="BQ408" s="2">
        <f t="shared" si="189"/>
        <v>0</v>
      </c>
      <c r="BR408" s="2">
        <f t="shared" si="189"/>
        <v>0</v>
      </c>
      <c r="BS408" s="2">
        <f t="shared" si="189"/>
        <v>0</v>
      </c>
      <c r="BT408" s="2">
        <f t="shared" si="189"/>
        <v>0</v>
      </c>
      <c r="BU408" s="2">
        <f t="shared" si="189"/>
        <v>0</v>
      </c>
      <c r="BV408" s="2">
        <f t="shared" si="189"/>
        <v>0</v>
      </c>
      <c r="BW408" s="2">
        <f t="shared" si="189"/>
        <v>0</v>
      </c>
      <c r="BX408" s="2">
        <f t="shared" si="189"/>
        <v>0</v>
      </c>
      <c r="BY408" s="2">
        <f t="shared" si="189"/>
        <v>0</v>
      </c>
      <c r="BZ408" s="2">
        <f t="shared" si="189"/>
        <v>0</v>
      </c>
      <c r="CA408" s="2">
        <f t="shared" ref="CA408:DF408" si="190">CA424</f>
        <v>48563.07</v>
      </c>
      <c r="CB408" s="2">
        <f t="shared" si="190"/>
        <v>0</v>
      </c>
      <c r="CC408" s="2">
        <f t="shared" si="190"/>
        <v>0</v>
      </c>
      <c r="CD408" s="2">
        <f t="shared" si="190"/>
        <v>48563.07</v>
      </c>
      <c r="CE408" s="2">
        <f t="shared" si="190"/>
        <v>1.36</v>
      </c>
      <c r="CF408" s="2">
        <f t="shared" si="190"/>
        <v>1.36</v>
      </c>
      <c r="CG408" s="2">
        <f t="shared" si="190"/>
        <v>0</v>
      </c>
      <c r="CH408" s="2">
        <f t="shared" si="190"/>
        <v>1.36</v>
      </c>
      <c r="CI408" s="2">
        <f t="shared" si="190"/>
        <v>0</v>
      </c>
      <c r="CJ408" s="2">
        <f t="shared" si="190"/>
        <v>0</v>
      </c>
      <c r="CK408" s="2">
        <f t="shared" si="190"/>
        <v>0</v>
      </c>
      <c r="CL408" s="2">
        <f t="shared" si="190"/>
        <v>0</v>
      </c>
      <c r="CM408" s="2">
        <f t="shared" si="190"/>
        <v>0</v>
      </c>
      <c r="CN408" s="2">
        <f t="shared" si="190"/>
        <v>0</v>
      </c>
      <c r="CO408" s="2">
        <f t="shared" si="190"/>
        <v>0</v>
      </c>
      <c r="CP408" s="2">
        <f t="shared" si="190"/>
        <v>0</v>
      </c>
      <c r="CQ408" s="2">
        <f t="shared" si="190"/>
        <v>0</v>
      </c>
      <c r="CR408" s="2">
        <f t="shared" si="190"/>
        <v>0</v>
      </c>
      <c r="CS408" s="2">
        <f t="shared" si="190"/>
        <v>0</v>
      </c>
      <c r="CT408" s="2">
        <f t="shared" si="190"/>
        <v>0</v>
      </c>
      <c r="CU408" s="2">
        <f t="shared" si="190"/>
        <v>0</v>
      </c>
      <c r="CV408" s="2">
        <f t="shared" si="190"/>
        <v>0</v>
      </c>
      <c r="CW408" s="2">
        <f t="shared" si="190"/>
        <v>0</v>
      </c>
      <c r="CX408" s="2">
        <f t="shared" si="190"/>
        <v>0</v>
      </c>
      <c r="CY408" s="2">
        <f t="shared" si="190"/>
        <v>0</v>
      </c>
      <c r="CZ408" s="2">
        <f t="shared" si="190"/>
        <v>0</v>
      </c>
      <c r="DA408" s="2">
        <f t="shared" si="190"/>
        <v>0</v>
      </c>
      <c r="DB408" s="2">
        <f t="shared" si="190"/>
        <v>0</v>
      </c>
      <c r="DC408" s="2">
        <f t="shared" si="190"/>
        <v>0</v>
      </c>
      <c r="DD408" s="2">
        <f t="shared" si="190"/>
        <v>0</v>
      </c>
      <c r="DE408" s="2">
        <f t="shared" si="190"/>
        <v>0</v>
      </c>
      <c r="DF408" s="2">
        <f t="shared" si="190"/>
        <v>0</v>
      </c>
      <c r="DG408" s="3">
        <f t="shared" ref="DG408:EL408" si="191">DG424</f>
        <v>0</v>
      </c>
      <c r="DH408" s="3">
        <f t="shared" si="191"/>
        <v>0</v>
      </c>
      <c r="DI408" s="3">
        <f t="shared" si="191"/>
        <v>0</v>
      </c>
      <c r="DJ408" s="3">
        <f t="shared" si="191"/>
        <v>0</v>
      </c>
      <c r="DK408" s="3">
        <f t="shared" si="191"/>
        <v>0</v>
      </c>
      <c r="DL408" s="3">
        <f t="shared" si="191"/>
        <v>0</v>
      </c>
      <c r="DM408" s="3">
        <f t="shared" si="191"/>
        <v>0</v>
      </c>
      <c r="DN408" s="3">
        <f t="shared" si="191"/>
        <v>0</v>
      </c>
      <c r="DO408" s="3">
        <f t="shared" si="191"/>
        <v>0</v>
      </c>
      <c r="DP408" s="3">
        <f t="shared" si="191"/>
        <v>0</v>
      </c>
      <c r="DQ408" s="3">
        <f t="shared" si="191"/>
        <v>0</v>
      </c>
      <c r="DR408" s="3">
        <f t="shared" si="191"/>
        <v>0</v>
      </c>
      <c r="DS408" s="3">
        <f t="shared" si="191"/>
        <v>0</v>
      </c>
      <c r="DT408" s="3">
        <f t="shared" si="191"/>
        <v>0</v>
      </c>
      <c r="DU408" s="3">
        <f t="shared" si="191"/>
        <v>0</v>
      </c>
      <c r="DV408" s="3">
        <f t="shared" si="191"/>
        <v>0</v>
      </c>
      <c r="DW408" s="3">
        <f t="shared" si="191"/>
        <v>0</v>
      </c>
      <c r="DX408" s="3">
        <f t="shared" si="191"/>
        <v>0</v>
      </c>
      <c r="DY408" s="3">
        <f t="shared" si="191"/>
        <v>0</v>
      </c>
      <c r="DZ408" s="3">
        <f t="shared" si="191"/>
        <v>0</v>
      </c>
      <c r="EA408" s="3">
        <f t="shared" si="191"/>
        <v>0</v>
      </c>
      <c r="EB408" s="3">
        <f t="shared" si="191"/>
        <v>0</v>
      </c>
      <c r="EC408" s="3">
        <f t="shared" si="191"/>
        <v>0</v>
      </c>
      <c r="ED408" s="3">
        <f t="shared" si="191"/>
        <v>0</v>
      </c>
      <c r="EE408" s="3">
        <f t="shared" si="191"/>
        <v>0</v>
      </c>
      <c r="EF408" s="3">
        <f t="shared" si="191"/>
        <v>0</v>
      </c>
      <c r="EG408" s="3">
        <f t="shared" si="191"/>
        <v>0</v>
      </c>
      <c r="EH408" s="3">
        <f t="shared" si="191"/>
        <v>0</v>
      </c>
      <c r="EI408" s="3">
        <f t="shared" si="191"/>
        <v>0</v>
      </c>
      <c r="EJ408" s="3">
        <f t="shared" si="191"/>
        <v>0</v>
      </c>
      <c r="EK408" s="3">
        <f t="shared" si="191"/>
        <v>0</v>
      </c>
      <c r="EL408" s="3">
        <f t="shared" si="191"/>
        <v>0</v>
      </c>
      <c r="EM408" s="3">
        <f t="shared" ref="EM408:FR408" si="192">EM424</f>
        <v>0</v>
      </c>
      <c r="EN408" s="3">
        <f t="shared" si="192"/>
        <v>0</v>
      </c>
      <c r="EO408" s="3">
        <f t="shared" si="192"/>
        <v>0</v>
      </c>
      <c r="EP408" s="3">
        <f t="shared" si="192"/>
        <v>0</v>
      </c>
      <c r="EQ408" s="3">
        <f t="shared" si="192"/>
        <v>0</v>
      </c>
      <c r="ER408" s="3">
        <f t="shared" si="192"/>
        <v>0</v>
      </c>
      <c r="ES408" s="3">
        <f t="shared" si="192"/>
        <v>0</v>
      </c>
      <c r="ET408" s="3">
        <f t="shared" si="192"/>
        <v>0</v>
      </c>
      <c r="EU408" s="3">
        <f t="shared" si="192"/>
        <v>0</v>
      </c>
      <c r="EV408" s="3">
        <f t="shared" si="192"/>
        <v>0</v>
      </c>
      <c r="EW408" s="3">
        <f t="shared" si="192"/>
        <v>0</v>
      </c>
      <c r="EX408" s="3">
        <f t="shared" si="192"/>
        <v>0</v>
      </c>
      <c r="EY408" s="3">
        <f t="shared" si="192"/>
        <v>0</v>
      </c>
      <c r="EZ408" s="3">
        <f t="shared" si="192"/>
        <v>0</v>
      </c>
      <c r="FA408" s="3">
        <f t="shared" si="192"/>
        <v>0</v>
      </c>
      <c r="FB408" s="3">
        <f t="shared" si="192"/>
        <v>0</v>
      </c>
      <c r="FC408" s="3">
        <f t="shared" si="192"/>
        <v>0</v>
      </c>
      <c r="FD408" s="3">
        <f t="shared" si="192"/>
        <v>0</v>
      </c>
      <c r="FE408" s="3">
        <f t="shared" si="192"/>
        <v>0</v>
      </c>
      <c r="FF408" s="3">
        <f t="shared" si="192"/>
        <v>0</v>
      </c>
      <c r="FG408" s="3">
        <f t="shared" si="192"/>
        <v>0</v>
      </c>
      <c r="FH408" s="3">
        <f t="shared" si="192"/>
        <v>0</v>
      </c>
      <c r="FI408" s="3">
        <f t="shared" si="192"/>
        <v>0</v>
      </c>
      <c r="FJ408" s="3">
        <f t="shared" si="192"/>
        <v>0</v>
      </c>
      <c r="FK408" s="3">
        <f t="shared" si="192"/>
        <v>0</v>
      </c>
      <c r="FL408" s="3">
        <f t="shared" si="192"/>
        <v>0</v>
      </c>
      <c r="FM408" s="3">
        <f t="shared" si="192"/>
        <v>0</v>
      </c>
      <c r="FN408" s="3">
        <f t="shared" si="192"/>
        <v>0</v>
      </c>
      <c r="FO408" s="3">
        <f t="shared" si="192"/>
        <v>0</v>
      </c>
      <c r="FP408" s="3">
        <f t="shared" si="192"/>
        <v>0</v>
      </c>
      <c r="FQ408" s="3">
        <f t="shared" si="192"/>
        <v>0</v>
      </c>
      <c r="FR408" s="3">
        <f t="shared" si="192"/>
        <v>0</v>
      </c>
      <c r="FS408" s="3">
        <f t="shared" ref="FS408:GX408" si="193">FS424</f>
        <v>0</v>
      </c>
      <c r="FT408" s="3">
        <f t="shared" si="193"/>
        <v>0</v>
      </c>
      <c r="FU408" s="3">
        <f t="shared" si="193"/>
        <v>0</v>
      </c>
      <c r="FV408" s="3">
        <f t="shared" si="193"/>
        <v>0</v>
      </c>
      <c r="FW408" s="3">
        <f t="shared" si="193"/>
        <v>0</v>
      </c>
      <c r="FX408" s="3">
        <f t="shared" si="193"/>
        <v>0</v>
      </c>
      <c r="FY408" s="3">
        <f t="shared" si="193"/>
        <v>0</v>
      </c>
      <c r="FZ408" s="3">
        <f t="shared" si="193"/>
        <v>0</v>
      </c>
      <c r="GA408" s="3">
        <f t="shared" si="193"/>
        <v>0</v>
      </c>
      <c r="GB408" s="3">
        <f t="shared" si="193"/>
        <v>0</v>
      </c>
      <c r="GC408" s="3">
        <f t="shared" si="193"/>
        <v>0</v>
      </c>
      <c r="GD408" s="3">
        <f t="shared" si="193"/>
        <v>0</v>
      </c>
      <c r="GE408" s="3">
        <f t="shared" si="193"/>
        <v>0</v>
      </c>
      <c r="GF408" s="3">
        <f t="shared" si="193"/>
        <v>0</v>
      </c>
      <c r="GG408" s="3">
        <f t="shared" si="193"/>
        <v>0</v>
      </c>
      <c r="GH408" s="3">
        <f t="shared" si="193"/>
        <v>0</v>
      </c>
      <c r="GI408" s="3">
        <f t="shared" si="193"/>
        <v>0</v>
      </c>
      <c r="GJ408" s="3">
        <f t="shared" si="193"/>
        <v>0</v>
      </c>
      <c r="GK408" s="3">
        <f t="shared" si="193"/>
        <v>0</v>
      </c>
      <c r="GL408" s="3">
        <f t="shared" si="193"/>
        <v>0</v>
      </c>
      <c r="GM408" s="3">
        <f t="shared" si="193"/>
        <v>0</v>
      </c>
      <c r="GN408" s="3">
        <f t="shared" si="193"/>
        <v>0</v>
      </c>
      <c r="GO408" s="3">
        <f t="shared" si="193"/>
        <v>0</v>
      </c>
      <c r="GP408" s="3">
        <f t="shared" si="193"/>
        <v>0</v>
      </c>
      <c r="GQ408" s="3">
        <f t="shared" si="193"/>
        <v>0</v>
      </c>
      <c r="GR408" s="3">
        <f t="shared" si="193"/>
        <v>0</v>
      </c>
      <c r="GS408" s="3">
        <f t="shared" si="193"/>
        <v>0</v>
      </c>
      <c r="GT408" s="3">
        <f t="shared" si="193"/>
        <v>0</v>
      </c>
      <c r="GU408" s="3">
        <f t="shared" si="193"/>
        <v>0</v>
      </c>
      <c r="GV408" s="3">
        <f t="shared" si="193"/>
        <v>0</v>
      </c>
      <c r="GW408" s="3">
        <f t="shared" si="193"/>
        <v>0</v>
      </c>
      <c r="GX408" s="3">
        <f t="shared" si="193"/>
        <v>0</v>
      </c>
    </row>
    <row r="410" spans="1:245" x14ac:dyDescent="0.2">
      <c r="A410">
        <v>17</v>
      </c>
      <c r="B410">
        <v>1</v>
      </c>
      <c r="D410">
        <f>ROW(EtalonRes!A60)</f>
        <v>60</v>
      </c>
      <c r="E410" t="s">
        <v>3</v>
      </c>
      <c r="F410" t="s">
        <v>158</v>
      </c>
      <c r="G410" t="s">
        <v>159</v>
      </c>
      <c r="H410" t="s">
        <v>160</v>
      </c>
      <c r="I410">
        <f>ROUND((0)/100,9)</f>
        <v>0</v>
      </c>
      <c r="J410">
        <v>0</v>
      </c>
      <c r="K410">
        <f>ROUND((0)/100,9)</f>
        <v>0</v>
      </c>
      <c r="O410">
        <f t="shared" ref="O410:O422" si="194">ROUND(CP410,2)</f>
        <v>0</v>
      </c>
      <c r="P410">
        <f t="shared" ref="P410:P422" si="195">ROUND(CQ410*I410,2)</f>
        <v>0</v>
      </c>
      <c r="Q410">
        <f t="shared" ref="Q410:Q422" si="196">ROUND(CR410*I410,2)</f>
        <v>0</v>
      </c>
      <c r="R410">
        <f t="shared" ref="R410:R422" si="197">ROUND(CS410*I410,2)</f>
        <v>0</v>
      </c>
      <c r="S410">
        <f t="shared" ref="S410:S422" si="198">ROUND(CT410*I410,2)</f>
        <v>0</v>
      </c>
      <c r="T410">
        <f t="shared" ref="T410:T422" si="199">ROUND(CU410*I410,2)</f>
        <v>0</v>
      </c>
      <c r="U410">
        <f t="shared" ref="U410:U422" si="200">CV410*I410</f>
        <v>0</v>
      </c>
      <c r="V410">
        <f t="shared" ref="V410:V422" si="201">CW410*I410</f>
        <v>0</v>
      </c>
      <c r="W410">
        <f t="shared" ref="W410:W422" si="202">ROUND(CX410*I410,2)</f>
        <v>0</v>
      </c>
      <c r="X410">
        <f t="shared" ref="X410:X422" si="203">ROUND(CY410,2)</f>
        <v>0</v>
      </c>
      <c r="Y410">
        <f t="shared" ref="Y410:Y422" si="204">ROUND(CZ410,2)</f>
        <v>0</v>
      </c>
      <c r="AA410">
        <v>-1</v>
      </c>
      <c r="AB410">
        <f t="shared" ref="AB410:AB422" si="205">ROUND((AC410+AD410+AF410),6)</f>
        <v>11404</v>
      </c>
      <c r="AC410">
        <f>ROUND((ES410),6)</f>
        <v>4.72</v>
      </c>
      <c r="AD410">
        <f>ROUND((((ET410)-(EU410))+AE410),6)</f>
        <v>4498.8</v>
      </c>
      <c r="AE410">
        <f t="shared" ref="AE410:AF412" si="206">ROUND((EU410),6)</f>
        <v>2741.04</v>
      </c>
      <c r="AF410">
        <f t="shared" si="206"/>
        <v>6900.48</v>
      </c>
      <c r="AG410">
        <f t="shared" ref="AG410:AG422" si="207">ROUND((AP410),6)</f>
        <v>0</v>
      </c>
      <c r="AH410">
        <f t="shared" ref="AH410:AI412" si="208">(EW410)</f>
        <v>13.13</v>
      </c>
      <c r="AI410">
        <f t="shared" si="208"/>
        <v>0</v>
      </c>
      <c r="AJ410">
        <f t="shared" ref="AJ410:AJ422" si="209">(AS410)</f>
        <v>0</v>
      </c>
      <c r="AK410">
        <v>11404</v>
      </c>
      <c r="AL410">
        <v>4.72</v>
      </c>
      <c r="AM410">
        <v>4498.8</v>
      </c>
      <c r="AN410">
        <v>2741.04</v>
      </c>
      <c r="AO410">
        <v>6900.48</v>
      </c>
      <c r="AP410">
        <v>0</v>
      </c>
      <c r="AQ410">
        <v>13.13</v>
      </c>
      <c r="AR410">
        <v>0</v>
      </c>
      <c r="AS410">
        <v>0</v>
      </c>
      <c r="AT410">
        <v>70</v>
      </c>
      <c r="AU410">
        <v>10</v>
      </c>
      <c r="AV410">
        <v>1</v>
      </c>
      <c r="AW410">
        <v>1</v>
      </c>
      <c r="AZ410">
        <v>1</v>
      </c>
      <c r="BA410">
        <v>1</v>
      </c>
      <c r="BB410">
        <v>1</v>
      </c>
      <c r="BC410">
        <v>1</v>
      </c>
      <c r="BD410" t="s">
        <v>3</v>
      </c>
      <c r="BE410" t="s">
        <v>3</v>
      </c>
      <c r="BF410" t="s">
        <v>3</v>
      </c>
      <c r="BG410" t="s">
        <v>3</v>
      </c>
      <c r="BH410">
        <v>0</v>
      </c>
      <c r="BI410">
        <v>4</v>
      </c>
      <c r="BJ410" t="s">
        <v>161</v>
      </c>
      <c r="BM410">
        <v>0</v>
      </c>
      <c r="BN410">
        <v>0</v>
      </c>
      <c r="BO410" t="s">
        <v>3</v>
      </c>
      <c r="BP410">
        <v>0</v>
      </c>
      <c r="BQ410">
        <v>1</v>
      </c>
      <c r="BR410">
        <v>0</v>
      </c>
      <c r="BS410">
        <v>1</v>
      </c>
      <c r="BT410">
        <v>1</v>
      </c>
      <c r="BU410">
        <v>1</v>
      </c>
      <c r="BV410">
        <v>1</v>
      </c>
      <c r="BW410">
        <v>1</v>
      </c>
      <c r="BX410">
        <v>1</v>
      </c>
      <c r="BY410" t="s">
        <v>3</v>
      </c>
      <c r="BZ410">
        <v>70</v>
      </c>
      <c r="CA410">
        <v>10</v>
      </c>
      <c r="CB410" t="s">
        <v>3</v>
      </c>
      <c r="CE410">
        <v>0</v>
      </c>
      <c r="CF410">
        <v>0</v>
      </c>
      <c r="CG410">
        <v>0</v>
      </c>
      <c r="CM410">
        <v>0</v>
      </c>
      <c r="CN410" t="s">
        <v>3</v>
      </c>
      <c r="CO410">
        <v>0</v>
      </c>
      <c r="CP410">
        <f t="shared" ref="CP410:CP422" si="210">(P410+Q410+S410)</f>
        <v>0</v>
      </c>
      <c r="CQ410">
        <f t="shared" ref="CQ410:CQ422" si="211">(AC410*BC410*AW410)</f>
        <v>4.72</v>
      </c>
      <c r="CR410">
        <f>((((ET410)*BB410-(EU410)*BS410)+AE410*BS410)*AV410)</f>
        <v>4498.8</v>
      </c>
      <c r="CS410">
        <f t="shared" ref="CS410:CS422" si="212">(AE410*BS410*AV410)</f>
        <v>2741.04</v>
      </c>
      <c r="CT410">
        <f t="shared" ref="CT410:CT422" si="213">(AF410*BA410*AV410)</f>
        <v>6900.48</v>
      </c>
      <c r="CU410">
        <f t="shared" ref="CU410:CU422" si="214">AG410</f>
        <v>0</v>
      </c>
      <c r="CV410">
        <f t="shared" ref="CV410:CV422" si="215">(AH410*AV410)</f>
        <v>13.13</v>
      </c>
      <c r="CW410">
        <f t="shared" ref="CW410:CW422" si="216">AI410</f>
        <v>0</v>
      </c>
      <c r="CX410">
        <f t="shared" ref="CX410:CX422" si="217">AJ410</f>
        <v>0</v>
      </c>
      <c r="CY410">
        <f t="shared" ref="CY410:CY422" si="218">((S410*BZ410)/100)</f>
        <v>0</v>
      </c>
      <c r="CZ410">
        <f t="shared" ref="CZ410:CZ422" si="219">((S410*CA410)/100)</f>
        <v>0</v>
      </c>
      <c r="DC410" t="s">
        <v>3</v>
      </c>
      <c r="DD410" t="s">
        <v>3</v>
      </c>
      <c r="DE410" t="s">
        <v>3</v>
      </c>
      <c r="DF410" t="s">
        <v>3</v>
      </c>
      <c r="DG410" t="s">
        <v>3</v>
      </c>
      <c r="DH410" t="s">
        <v>3</v>
      </c>
      <c r="DI410" t="s">
        <v>3</v>
      </c>
      <c r="DJ410" t="s">
        <v>3</v>
      </c>
      <c r="DK410" t="s">
        <v>3</v>
      </c>
      <c r="DL410" t="s">
        <v>3</v>
      </c>
      <c r="DM410" t="s">
        <v>3</v>
      </c>
      <c r="DN410">
        <v>0</v>
      </c>
      <c r="DO410">
        <v>0</v>
      </c>
      <c r="DP410">
        <v>1</v>
      </c>
      <c r="DQ410">
        <v>1</v>
      </c>
      <c r="DU410">
        <v>1005</v>
      </c>
      <c r="DV410" t="s">
        <v>160</v>
      </c>
      <c r="DW410" t="s">
        <v>160</v>
      </c>
      <c r="DX410">
        <v>100</v>
      </c>
      <c r="DZ410" t="s">
        <v>3</v>
      </c>
      <c r="EA410" t="s">
        <v>3</v>
      </c>
      <c r="EB410" t="s">
        <v>3</v>
      </c>
      <c r="EC410" t="s">
        <v>3</v>
      </c>
      <c r="EE410">
        <v>1441815344</v>
      </c>
      <c r="EF410">
        <v>1</v>
      </c>
      <c r="EG410" t="s">
        <v>21</v>
      </c>
      <c r="EH410">
        <v>0</v>
      </c>
      <c r="EI410" t="s">
        <v>3</v>
      </c>
      <c r="EJ410">
        <v>4</v>
      </c>
      <c r="EK410">
        <v>0</v>
      </c>
      <c r="EL410" t="s">
        <v>22</v>
      </c>
      <c r="EM410" t="s">
        <v>23</v>
      </c>
      <c r="EO410" t="s">
        <v>3</v>
      </c>
      <c r="EQ410">
        <v>1024</v>
      </c>
      <c r="ER410">
        <v>11404</v>
      </c>
      <c r="ES410">
        <v>4.72</v>
      </c>
      <c r="ET410">
        <v>4498.8</v>
      </c>
      <c r="EU410">
        <v>2741.04</v>
      </c>
      <c r="EV410">
        <v>6900.48</v>
      </c>
      <c r="EW410">
        <v>13.13</v>
      </c>
      <c r="EX410">
        <v>0</v>
      </c>
      <c r="EY410">
        <v>0</v>
      </c>
      <c r="FQ410">
        <v>0</v>
      </c>
      <c r="FR410">
        <f t="shared" ref="FR410:FR422" si="220">ROUND(IF(BI410=3,GM410,0),2)</f>
        <v>0</v>
      </c>
      <c r="FS410">
        <v>0</v>
      </c>
      <c r="FX410">
        <v>70</v>
      </c>
      <c r="FY410">
        <v>10</v>
      </c>
      <c r="GA410" t="s">
        <v>3</v>
      </c>
      <c r="GD410">
        <v>0</v>
      </c>
      <c r="GF410">
        <v>-1858475948</v>
      </c>
      <c r="GG410">
        <v>2</v>
      </c>
      <c r="GH410">
        <v>1</v>
      </c>
      <c r="GI410">
        <v>-2</v>
      </c>
      <c r="GJ410">
        <v>0</v>
      </c>
      <c r="GK410">
        <f>ROUND(R410*(R12)/100,2)</f>
        <v>0</v>
      </c>
      <c r="GL410">
        <f t="shared" ref="GL410:GL422" si="221">ROUND(IF(AND(BH410=3,BI410=3,FS410&lt;&gt;0),P410,0),2)</f>
        <v>0</v>
      </c>
      <c r="GM410">
        <f t="shared" ref="GM410:GM422" si="222">ROUND(O410+X410+Y410+GK410,2)+GX410</f>
        <v>0</v>
      </c>
      <c r="GN410">
        <f t="shared" ref="GN410:GN422" si="223">IF(OR(BI410=0,BI410=1),GM410-GX410,0)</f>
        <v>0</v>
      </c>
      <c r="GO410">
        <f t="shared" ref="GO410:GO422" si="224">IF(BI410=2,GM410-GX410,0)</f>
        <v>0</v>
      </c>
      <c r="GP410">
        <f t="shared" ref="GP410:GP422" si="225">IF(BI410=4,GM410-GX410,0)</f>
        <v>0</v>
      </c>
      <c r="GR410">
        <v>0</v>
      </c>
      <c r="GS410">
        <v>3</v>
      </c>
      <c r="GT410">
        <v>0</v>
      </c>
      <c r="GU410" t="s">
        <v>3</v>
      </c>
      <c r="GV410">
        <f t="shared" ref="GV410:GV422" si="226">ROUND((GT410),6)</f>
        <v>0</v>
      </c>
      <c r="GW410">
        <v>1</v>
      </c>
      <c r="GX410">
        <f t="shared" ref="GX410:GX422" si="227">ROUND(HC410*I410,2)</f>
        <v>0</v>
      </c>
      <c r="HA410">
        <v>0</v>
      </c>
      <c r="HB410">
        <v>0</v>
      </c>
      <c r="HC410">
        <f t="shared" ref="HC410:HC422" si="228">GV410*GW410</f>
        <v>0</v>
      </c>
      <c r="HE410" t="s">
        <v>3</v>
      </c>
      <c r="HF410" t="s">
        <v>3</v>
      </c>
      <c r="HM410" t="s">
        <v>3</v>
      </c>
      <c r="HN410" t="s">
        <v>3</v>
      </c>
      <c r="HO410" t="s">
        <v>3</v>
      </c>
      <c r="HP410" t="s">
        <v>3</v>
      </c>
      <c r="HQ410" t="s">
        <v>3</v>
      </c>
      <c r="IK410">
        <v>0</v>
      </c>
    </row>
    <row r="411" spans="1:245" x14ac:dyDescent="0.2">
      <c r="A411">
        <v>17</v>
      </c>
      <c r="B411">
        <v>1</v>
      </c>
      <c r="D411">
        <f>ROW(EtalonRes!A65)</f>
        <v>65</v>
      </c>
      <c r="E411" t="s">
        <v>3</v>
      </c>
      <c r="F411" t="s">
        <v>162</v>
      </c>
      <c r="G411" t="s">
        <v>163</v>
      </c>
      <c r="H411" t="s">
        <v>160</v>
      </c>
      <c r="I411">
        <f>ROUND(I410,9)</f>
        <v>0</v>
      </c>
      <c r="J411">
        <v>0</v>
      </c>
      <c r="K411">
        <f>ROUND(I410,9)</f>
        <v>0</v>
      </c>
      <c r="O411">
        <f t="shared" si="194"/>
        <v>0</v>
      </c>
      <c r="P411">
        <f t="shared" si="195"/>
        <v>0</v>
      </c>
      <c r="Q411">
        <f t="shared" si="196"/>
        <v>0</v>
      </c>
      <c r="R411">
        <f t="shared" si="197"/>
        <v>0</v>
      </c>
      <c r="S411">
        <f t="shared" si="198"/>
        <v>0</v>
      </c>
      <c r="T411">
        <f t="shared" si="199"/>
        <v>0</v>
      </c>
      <c r="U411">
        <f t="shared" si="200"/>
        <v>0</v>
      </c>
      <c r="V411">
        <f t="shared" si="201"/>
        <v>0</v>
      </c>
      <c r="W411">
        <f t="shared" si="202"/>
        <v>0</v>
      </c>
      <c r="X411">
        <f t="shared" si="203"/>
        <v>0</v>
      </c>
      <c r="Y411">
        <f t="shared" si="204"/>
        <v>0</v>
      </c>
      <c r="AA411">
        <v>-1</v>
      </c>
      <c r="AB411">
        <f t="shared" si="205"/>
        <v>1800.78</v>
      </c>
      <c r="AC411">
        <f>ROUND((ES411),6)</f>
        <v>16.329999999999998</v>
      </c>
      <c r="AD411">
        <f>ROUND((((ET411)-(EU411))+AE411),6)</f>
        <v>680.21</v>
      </c>
      <c r="AE411">
        <f t="shared" si="206"/>
        <v>429.66</v>
      </c>
      <c r="AF411">
        <f t="shared" si="206"/>
        <v>1104.24</v>
      </c>
      <c r="AG411">
        <f t="shared" si="207"/>
        <v>0</v>
      </c>
      <c r="AH411">
        <f t="shared" si="208"/>
        <v>2.1</v>
      </c>
      <c r="AI411">
        <f t="shared" si="208"/>
        <v>0</v>
      </c>
      <c r="AJ411">
        <f t="shared" si="209"/>
        <v>0</v>
      </c>
      <c r="AK411">
        <v>1800.78</v>
      </c>
      <c r="AL411">
        <v>16.329999999999998</v>
      </c>
      <c r="AM411">
        <v>680.21</v>
      </c>
      <c r="AN411">
        <v>429.66</v>
      </c>
      <c r="AO411">
        <v>1104.24</v>
      </c>
      <c r="AP411">
        <v>0</v>
      </c>
      <c r="AQ411">
        <v>2.1</v>
      </c>
      <c r="AR411">
        <v>0</v>
      </c>
      <c r="AS411">
        <v>0</v>
      </c>
      <c r="AT411">
        <v>70</v>
      </c>
      <c r="AU411">
        <v>10</v>
      </c>
      <c r="AV411">
        <v>1</v>
      </c>
      <c r="AW411">
        <v>1</v>
      </c>
      <c r="AZ411">
        <v>1</v>
      </c>
      <c r="BA411">
        <v>1</v>
      </c>
      <c r="BB411">
        <v>1</v>
      </c>
      <c r="BC411">
        <v>1</v>
      </c>
      <c r="BD411" t="s">
        <v>3</v>
      </c>
      <c r="BE411" t="s">
        <v>3</v>
      </c>
      <c r="BF411" t="s">
        <v>3</v>
      </c>
      <c r="BG411" t="s">
        <v>3</v>
      </c>
      <c r="BH411">
        <v>0</v>
      </c>
      <c r="BI411">
        <v>4</v>
      </c>
      <c r="BJ411" t="s">
        <v>164</v>
      </c>
      <c r="BM411">
        <v>0</v>
      </c>
      <c r="BN411">
        <v>0</v>
      </c>
      <c r="BO411" t="s">
        <v>3</v>
      </c>
      <c r="BP411">
        <v>0</v>
      </c>
      <c r="BQ411">
        <v>1</v>
      </c>
      <c r="BR411">
        <v>0</v>
      </c>
      <c r="BS411">
        <v>1</v>
      </c>
      <c r="BT411">
        <v>1</v>
      </c>
      <c r="BU411">
        <v>1</v>
      </c>
      <c r="BV411">
        <v>1</v>
      </c>
      <c r="BW411">
        <v>1</v>
      </c>
      <c r="BX411">
        <v>1</v>
      </c>
      <c r="BY411" t="s">
        <v>3</v>
      </c>
      <c r="BZ411">
        <v>70</v>
      </c>
      <c r="CA411">
        <v>10</v>
      </c>
      <c r="CB411" t="s">
        <v>3</v>
      </c>
      <c r="CE411">
        <v>0</v>
      </c>
      <c r="CF411">
        <v>0</v>
      </c>
      <c r="CG411">
        <v>0</v>
      </c>
      <c r="CM411">
        <v>0</v>
      </c>
      <c r="CN411" t="s">
        <v>3</v>
      </c>
      <c r="CO411">
        <v>0</v>
      </c>
      <c r="CP411">
        <f t="shared" si="210"/>
        <v>0</v>
      </c>
      <c r="CQ411">
        <f t="shared" si="211"/>
        <v>16.329999999999998</v>
      </c>
      <c r="CR411">
        <f>((((ET411)*BB411-(EU411)*BS411)+AE411*BS411)*AV411)</f>
        <v>680.21</v>
      </c>
      <c r="CS411">
        <f t="shared" si="212"/>
        <v>429.66</v>
      </c>
      <c r="CT411">
        <f t="shared" si="213"/>
        <v>1104.24</v>
      </c>
      <c r="CU411">
        <f t="shared" si="214"/>
        <v>0</v>
      </c>
      <c r="CV411">
        <f t="shared" si="215"/>
        <v>2.1</v>
      </c>
      <c r="CW411">
        <f t="shared" si="216"/>
        <v>0</v>
      </c>
      <c r="CX411">
        <f t="shared" si="217"/>
        <v>0</v>
      </c>
      <c r="CY411">
        <f t="shared" si="218"/>
        <v>0</v>
      </c>
      <c r="CZ411">
        <f t="shared" si="219"/>
        <v>0</v>
      </c>
      <c r="DC411" t="s">
        <v>3</v>
      </c>
      <c r="DD411" t="s">
        <v>3</v>
      </c>
      <c r="DE411" t="s">
        <v>3</v>
      </c>
      <c r="DF411" t="s">
        <v>3</v>
      </c>
      <c r="DG411" t="s">
        <v>3</v>
      </c>
      <c r="DH411" t="s">
        <v>3</v>
      </c>
      <c r="DI411" t="s">
        <v>3</v>
      </c>
      <c r="DJ411" t="s">
        <v>3</v>
      </c>
      <c r="DK411" t="s">
        <v>3</v>
      </c>
      <c r="DL411" t="s">
        <v>3</v>
      </c>
      <c r="DM411" t="s">
        <v>3</v>
      </c>
      <c r="DN411">
        <v>0</v>
      </c>
      <c r="DO411">
        <v>0</v>
      </c>
      <c r="DP411">
        <v>1</v>
      </c>
      <c r="DQ411">
        <v>1</v>
      </c>
      <c r="DU411">
        <v>1005</v>
      </c>
      <c r="DV411" t="s">
        <v>160</v>
      </c>
      <c r="DW411" t="s">
        <v>160</v>
      </c>
      <c r="DX411">
        <v>100</v>
      </c>
      <c r="DZ411" t="s">
        <v>3</v>
      </c>
      <c r="EA411" t="s">
        <v>3</v>
      </c>
      <c r="EB411" t="s">
        <v>3</v>
      </c>
      <c r="EC411" t="s">
        <v>3</v>
      </c>
      <c r="EE411">
        <v>1441815344</v>
      </c>
      <c r="EF411">
        <v>1</v>
      </c>
      <c r="EG411" t="s">
        <v>21</v>
      </c>
      <c r="EH411">
        <v>0</v>
      </c>
      <c r="EI411" t="s">
        <v>3</v>
      </c>
      <c r="EJ411">
        <v>4</v>
      </c>
      <c r="EK411">
        <v>0</v>
      </c>
      <c r="EL411" t="s">
        <v>22</v>
      </c>
      <c r="EM411" t="s">
        <v>23</v>
      </c>
      <c r="EO411" t="s">
        <v>3</v>
      </c>
      <c r="EQ411">
        <v>1024</v>
      </c>
      <c r="ER411">
        <v>1800.78</v>
      </c>
      <c r="ES411">
        <v>16.329999999999998</v>
      </c>
      <c r="ET411">
        <v>680.21</v>
      </c>
      <c r="EU411">
        <v>429.66</v>
      </c>
      <c r="EV411">
        <v>1104.24</v>
      </c>
      <c r="EW411">
        <v>2.1</v>
      </c>
      <c r="EX411">
        <v>0</v>
      </c>
      <c r="EY411">
        <v>0</v>
      </c>
      <c r="FQ411">
        <v>0</v>
      </c>
      <c r="FR411">
        <f t="shared" si="220"/>
        <v>0</v>
      </c>
      <c r="FS411">
        <v>0</v>
      </c>
      <c r="FX411">
        <v>70</v>
      </c>
      <c r="FY411">
        <v>10</v>
      </c>
      <c r="GA411" t="s">
        <v>3</v>
      </c>
      <c r="GD411">
        <v>0</v>
      </c>
      <c r="GF411">
        <v>-1860406526</v>
      </c>
      <c r="GG411">
        <v>2</v>
      </c>
      <c r="GH411">
        <v>1</v>
      </c>
      <c r="GI411">
        <v>-2</v>
      </c>
      <c r="GJ411">
        <v>0</v>
      </c>
      <c r="GK411">
        <f>ROUND(R411*(R12)/100,2)</f>
        <v>0</v>
      </c>
      <c r="GL411">
        <f t="shared" si="221"/>
        <v>0</v>
      </c>
      <c r="GM411">
        <f t="shared" si="222"/>
        <v>0</v>
      </c>
      <c r="GN411">
        <f t="shared" si="223"/>
        <v>0</v>
      </c>
      <c r="GO411">
        <f t="shared" si="224"/>
        <v>0</v>
      </c>
      <c r="GP411">
        <f t="shared" si="225"/>
        <v>0</v>
      </c>
      <c r="GR411">
        <v>0</v>
      </c>
      <c r="GS411">
        <v>3</v>
      </c>
      <c r="GT411">
        <v>0</v>
      </c>
      <c r="GU411" t="s">
        <v>3</v>
      </c>
      <c r="GV411">
        <f t="shared" si="226"/>
        <v>0</v>
      </c>
      <c r="GW411">
        <v>1</v>
      </c>
      <c r="GX411">
        <f t="shared" si="227"/>
        <v>0</v>
      </c>
      <c r="HA411">
        <v>0</v>
      </c>
      <c r="HB411">
        <v>0</v>
      </c>
      <c r="HC411">
        <f t="shared" si="228"/>
        <v>0</v>
      </c>
      <c r="HE411" t="s">
        <v>3</v>
      </c>
      <c r="HF411" t="s">
        <v>3</v>
      </c>
      <c r="HM411" t="s">
        <v>3</v>
      </c>
      <c r="HN411" t="s">
        <v>3</v>
      </c>
      <c r="HO411" t="s">
        <v>3</v>
      </c>
      <c r="HP411" t="s">
        <v>3</v>
      </c>
      <c r="HQ411" t="s">
        <v>3</v>
      </c>
      <c r="IK411">
        <v>0</v>
      </c>
    </row>
    <row r="412" spans="1:245" x14ac:dyDescent="0.2">
      <c r="A412">
        <v>17</v>
      </c>
      <c r="B412">
        <v>1</v>
      </c>
      <c r="C412">
        <f>ROW(SmtRes!A19)</f>
        <v>19</v>
      </c>
      <c r="D412">
        <f>ROW(EtalonRes!A71)</f>
        <v>71</v>
      </c>
      <c r="E412" t="s">
        <v>3</v>
      </c>
      <c r="F412" t="s">
        <v>165</v>
      </c>
      <c r="G412" t="s">
        <v>166</v>
      </c>
      <c r="H412" t="s">
        <v>167</v>
      </c>
      <c r="I412">
        <f>ROUND(2+1+2,9)</f>
        <v>5</v>
      </c>
      <c r="J412">
        <v>0</v>
      </c>
      <c r="K412">
        <f>ROUND(2+1+2,9)</f>
        <v>5</v>
      </c>
      <c r="O412">
        <f t="shared" si="194"/>
        <v>38121.75</v>
      </c>
      <c r="P412">
        <f t="shared" si="195"/>
        <v>1072.3499999999999</v>
      </c>
      <c r="Q412">
        <f t="shared" si="196"/>
        <v>0</v>
      </c>
      <c r="R412">
        <f t="shared" si="197"/>
        <v>0</v>
      </c>
      <c r="S412">
        <f t="shared" si="198"/>
        <v>37049.4</v>
      </c>
      <c r="T412">
        <f t="shared" si="199"/>
        <v>0</v>
      </c>
      <c r="U412">
        <f t="shared" si="200"/>
        <v>60</v>
      </c>
      <c r="V412">
        <f t="shared" si="201"/>
        <v>0</v>
      </c>
      <c r="W412">
        <f t="shared" si="202"/>
        <v>0</v>
      </c>
      <c r="X412">
        <f t="shared" si="203"/>
        <v>25934.58</v>
      </c>
      <c r="Y412">
        <f t="shared" si="204"/>
        <v>3704.94</v>
      </c>
      <c r="AA412">
        <v>-1</v>
      </c>
      <c r="AB412">
        <f t="shared" si="205"/>
        <v>7624.35</v>
      </c>
      <c r="AC412">
        <f>ROUND((ES412),6)</f>
        <v>214.47</v>
      </c>
      <c r="AD412">
        <f>ROUND((((ET412)-(EU412))+AE412),6)</f>
        <v>0</v>
      </c>
      <c r="AE412">
        <f t="shared" si="206"/>
        <v>0</v>
      </c>
      <c r="AF412">
        <f t="shared" si="206"/>
        <v>7409.88</v>
      </c>
      <c r="AG412">
        <f t="shared" si="207"/>
        <v>0</v>
      </c>
      <c r="AH412">
        <f t="shared" si="208"/>
        <v>12</v>
      </c>
      <c r="AI412">
        <f t="shared" si="208"/>
        <v>0</v>
      </c>
      <c r="AJ412">
        <f t="shared" si="209"/>
        <v>0</v>
      </c>
      <c r="AK412">
        <v>7624.35</v>
      </c>
      <c r="AL412">
        <v>214.47</v>
      </c>
      <c r="AM412">
        <v>0</v>
      </c>
      <c r="AN412">
        <v>0</v>
      </c>
      <c r="AO412">
        <v>7409.88</v>
      </c>
      <c r="AP412">
        <v>0</v>
      </c>
      <c r="AQ412">
        <v>12</v>
      </c>
      <c r="AR412">
        <v>0</v>
      </c>
      <c r="AS412">
        <v>0</v>
      </c>
      <c r="AT412">
        <v>70</v>
      </c>
      <c r="AU412">
        <v>10</v>
      </c>
      <c r="AV412">
        <v>1</v>
      </c>
      <c r="AW412">
        <v>1</v>
      </c>
      <c r="AZ412">
        <v>1</v>
      </c>
      <c r="BA412">
        <v>1</v>
      </c>
      <c r="BB412">
        <v>1</v>
      </c>
      <c r="BC412">
        <v>1</v>
      </c>
      <c r="BD412" t="s">
        <v>3</v>
      </c>
      <c r="BE412" t="s">
        <v>3</v>
      </c>
      <c r="BF412" t="s">
        <v>3</v>
      </c>
      <c r="BG412" t="s">
        <v>3</v>
      </c>
      <c r="BH412">
        <v>0</v>
      </c>
      <c r="BI412">
        <v>4</v>
      </c>
      <c r="BJ412" t="s">
        <v>168</v>
      </c>
      <c r="BM412">
        <v>0</v>
      </c>
      <c r="BN412">
        <v>0</v>
      </c>
      <c r="BO412" t="s">
        <v>3</v>
      </c>
      <c r="BP412">
        <v>0</v>
      </c>
      <c r="BQ412">
        <v>1</v>
      </c>
      <c r="BR412">
        <v>0</v>
      </c>
      <c r="BS412">
        <v>1</v>
      </c>
      <c r="BT412">
        <v>1</v>
      </c>
      <c r="BU412">
        <v>1</v>
      </c>
      <c r="BV412">
        <v>1</v>
      </c>
      <c r="BW412">
        <v>1</v>
      </c>
      <c r="BX412">
        <v>1</v>
      </c>
      <c r="BY412" t="s">
        <v>3</v>
      </c>
      <c r="BZ412">
        <v>70</v>
      </c>
      <c r="CA412">
        <v>10</v>
      </c>
      <c r="CB412" t="s">
        <v>3</v>
      </c>
      <c r="CE412">
        <v>0</v>
      </c>
      <c r="CF412">
        <v>0</v>
      </c>
      <c r="CG412">
        <v>0</v>
      </c>
      <c r="CM412">
        <v>0</v>
      </c>
      <c r="CN412" t="s">
        <v>3</v>
      </c>
      <c r="CO412">
        <v>0</v>
      </c>
      <c r="CP412">
        <f t="shared" si="210"/>
        <v>38121.75</v>
      </c>
      <c r="CQ412">
        <f t="shared" si="211"/>
        <v>214.47</v>
      </c>
      <c r="CR412">
        <f>((((ET412)*BB412-(EU412)*BS412)+AE412*BS412)*AV412)</f>
        <v>0</v>
      </c>
      <c r="CS412">
        <f t="shared" si="212"/>
        <v>0</v>
      </c>
      <c r="CT412">
        <f t="shared" si="213"/>
        <v>7409.88</v>
      </c>
      <c r="CU412">
        <f t="shared" si="214"/>
        <v>0</v>
      </c>
      <c r="CV412">
        <f t="shared" si="215"/>
        <v>12</v>
      </c>
      <c r="CW412">
        <f t="shared" si="216"/>
        <v>0</v>
      </c>
      <c r="CX412">
        <f t="shared" si="217"/>
        <v>0</v>
      </c>
      <c r="CY412">
        <f t="shared" si="218"/>
        <v>25934.58</v>
      </c>
      <c r="CZ412">
        <f t="shared" si="219"/>
        <v>3704.94</v>
      </c>
      <c r="DC412" t="s">
        <v>3</v>
      </c>
      <c r="DD412" t="s">
        <v>3</v>
      </c>
      <c r="DE412" t="s">
        <v>3</v>
      </c>
      <c r="DF412" t="s">
        <v>3</v>
      </c>
      <c r="DG412" t="s">
        <v>3</v>
      </c>
      <c r="DH412" t="s">
        <v>3</v>
      </c>
      <c r="DI412" t="s">
        <v>3</v>
      </c>
      <c r="DJ412" t="s">
        <v>3</v>
      </c>
      <c r="DK412" t="s">
        <v>3</v>
      </c>
      <c r="DL412" t="s">
        <v>3</v>
      </c>
      <c r="DM412" t="s">
        <v>3</v>
      </c>
      <c r="DN412">
        <v>0</v>
      </c>
      <c r="DO412">
        <v>0</v>
      </c>
      <c r="DP412">
        <v>1</v>
      </c>
      <c r="DQ412">
        <v>1</v>
      </c>
      <c r="DU412">
        <v>1013</v>
      </c>
      <c r="DV412" t="s">
        <v>167</v>
      </c>
      <c r="DW412" t="s">
        <v>167</v>
      </c>
      <c r="DX412">
        <v>1</v>
      </c>
      <c r="DZ412" t="s">
        <v>3</v>
      </c>
      <c r="EA412" t="s">
        <v>3</v>
      </c>
      <c r="EB412" t="s">
        <v>3</v>
      </c>
      <c r="EC412" t="s">
        <v>3</v>
      </c>
      <c r="EE412">
        <v>1441815344</v>
      </c>
      <c r="EF412">
        <v>1</v>
      </c>
      <c r="EG412" t="s">
        <v>21</v>
      </c>
      <c r="EH412">
        <v>0</v>
      </c>
      <c r="EI412" t="s">
        <v>3</v>
      </c>
      <c r="EJ412">
        <v>4</v>
      </c>
      <c r="EK412">
        <v>0</v>
      </c>
      <c r="EL412" t="s">
        <v>22</v>
      </c>
      <c r="EM412" t="s">
        <v>23</v>
      </c>
      <c r="EO412" t="s">
        <v>3</v>
      </c>
      <c r="EQ412">
        <v>1024</v>
      </c>
      <c r="ER412">
        <v>7624.35</v>
      </c>
      <c r="ES412">
        <v>214.47</v>
      </c>
      <c r="ET412">
        <v>0</v>
      </c>
      <c r="EU412">
        <v>0</v>
      </c>
      <c r="EV412">
        <v>7409.88</v>
      </c>
      <c r="EW412">
        <v>12</v>
      </c>
      <c r="EX412">
        <v>0</v>
      </c>
      <c r="EY412">
        <v>0</v>
      </c>
      <c r="FQ412">
        <v>0</v>
      </c>
      <c r="FR412">
        <f t="shared" si="220"/>
        <v>0</v>
      </c>
      <c r="FS412">
        <v>0</v>
      </c>
      <c r="FX412">
        <v>70</v>
      </c>
      <c r="FY412">
        <v>10</v>
      </c>
      <c r="GA412" t="s">
        <v>3</v>
      </c>
      <c r="GD412">
        <v>0</v>
      </c>
      <c r="GF412">
        <v>1557043165</v>
      </c>
      <c r="GG412">
        <v>2</v>
      </c>
      <c r="GH412">
        <v>1</v>
      </c>
      <c r="GI412">
        <v>-2</v>
      </c>
      <c r="GJ412">
        <v>0</v>
      </c>
      <c r="GK412">
        <f>ROUND(R412*(R12)/100,2)</f>
        <v>0</v>
      </c>
      <c r="GL412">
        <f t="shared" si="221"/>
        <v>0</v>
      </c>
      <c r="GM412">
        <f t="shared" si="222"/>
        <v>67761.27</v>
      </c>
      <c r="GN412">
        <f t="shared" si="223"/>
        <v>0</v>
      </c>
      <c r="GO412">
        <f t="shared" si="224"/>
        <v>0</v>
      </c>
      <c r="GP412">
        <f t="shared" si="225"/>
        <v>67761.27</v>
      </c>
      <c r="GR412">
        <v>0</v>
      </c>
      <c r="GS412">
        <v>3</v>
      </c>
      <c r="GT412">
        <v>0</v>
      </c>
      <c r="GU412" t="s">
        <v>3</v>
      </c>
      <c r="GV412">
        <f t="shared" si="226"/>
        <v>0</v>
      </c>
      <c r="GW412">
        <v>1</v>
      </c>
      <c r="GX412">
        <f t="shared" si="227"/>
        <v>0</v>
      </c>
      <c r="HA412">
        <v>0</v>
      </c>
      <c r="HB412">
        <v>0</v>
      </c>
      <c r="HC412">
        <f t="shared" si="228"/>
        <v>0</v>
      </c>
      <c r="HE412" t="s">
        <v>3</v>
      </c>
      <c r="HF412" t="s">
        <v>3</v>
      </c>
      <c r="HM412" t="s">
        <v>3</v>
      </c>
      <c r="HN412" t="s">
        <v>3</v>
      </c>
      <c r="HO412" t="s">
        <v>3</v>
      </c>
      <c r="HP412" t="s">
        <v>3</v>
      </c>
      <c r="HQ412" t="s">
        <v>3</v>
      </c>
      <c r="IK412">
        <v>0</v>
      </c>
    </row>
    <row r="413" spans="1:245" x14ac:dyDescent="0.2">
      <c r="A413">
        <v>17</v>
      </c>
      <c r="B413">
        <v>1</v>
      </c>
      <c r="D413">
        <f>ROW(EtalonRes!A73)</f>
        <v>73</v>
      </c>
      <c r="E413" t="s">
        <v>169</v>
      </c>
      <c r="F413" t="s">
        <v>170</v>
      </c>
      <c r="G413" t="s">
        <v>171</v>
      </c>
      <c r="H413" t="s">
        <v>167</v>
      </c>
      <c r="I413">
        <v>5</v>
      </c>
      <c r="J413">
        <v>0</v>
      </c>
      <c r="K413">
        <v>5</v>
      </c>
      <c r="O413">
        <f t="shared" si="194"/>
        <v>15793.4</v>
      </c>
      <c r="P413">
        <f t="shared" si="195"/>
        <v>0.3</v>
      </c>
      <c r="Q413">
        <f t="shared" si="196"/>
        <v>0</v>
      </c>
      <c r="R413">
        <f t="shared" si="197"/>
        <v>0</v>
      </c>
      <c r="S413">
        <f t="shared" si="198"/>
        <v>15793.1</v>
      </c>
      <c r="T413">
        <f t="shared" si="199"/>
        <v>0</v>
      </c>
      <c r="U413">
        <f t="shared" si="200"/>
        <v>23.799999999999997</v>
      </c>
      <c r="V413">
        <f t="shared" si="201"/>
        <v>0</v>
      </c>
      <c r="W413">
        <f t="shared" si="202"/>
        <v>0</v>
      </c>
      <c r="X413">
        <f t="shared" si="203"/>
        <v>11055.17</v>
      </c>
      <c r="Y413">
        <f t="shared" si="204"/>
        <v>1579.31</v>
      </c>
      <c r="AA413">
        <v>1473091778</v>
      </c>
      <c r="AB413">
        <f t="shared" si="205"/>
        <v>3158.68</v>
      </c>
      <c r="AC413">
        <f>ROUND(((ES413*2)),6)</f>
        <v>0.06</v>
      </c>
      <c r="AD413">
        <f>ROUND(((((ET413*2))-((EU413*2)))+AE413),6)</f>
        <v>0</v>
      </c>
      <c r="AE413">
        <f>ROUND(((EU413*2)),6)</f>
        <v>0</v>
      </c>
      <c r="AF413">
        <f>ROUND(((EV413*2)),6)</f>
        <v>3158.62</v>
      </c>
      <c r="AG413">
        <f t="shared" si="207"/>
        <v>0</v>
      </c>
      <c r="AH413">
        <f>((EW413*2))</f>
        <v>4.76</v>
      </c>
      <c r="AI413">
        <f>((EX413*2))</f>
        <v>0</v>
      </c>
      <c r="AJ413">
        <f t="shared" si="209"/>
        <v>0</v>
      </c>
      <c r="AK413">
        <v>1579.34</v>
      </c>
      <c r="AL413">
        <v>0.03</v>
      </c>
      <c r="AM413">
        <v>0</v>
      </c>
      <c r="AN413">
        <v>0</v>
      </c>
      <c r="AO413">
        <v>1579.31</v>
      </c>
      <c r="AP413">
        <v>0</v>
      </c>
      <c r="AQ413">
        <v>2.38</v>
      </c>
      <c r="AR413">
        <v>0</v>
      </c>
      <c r="AS413">
        <v>0</v>
      </c>
      <c r="AT413">
        <v>70</v>
      </c>
      <c r="AU413">
        <v>10</v>
      </c>
      <c r="AV413">
        <v>1</v>
      </c>
      <c r="AW413">
        <v>1</v>
      </c>
      <c r="AZ413">
        <v>1</v>
      </c>
      <c r="BA413">
        <v>1</v>
      </c>
      <c r="BB413">
        <v>1</v>
      </c>
      <c r="BC413">
        <v>1</v>
      </c>
      <c r="BD413" t="s">
        <v>3</v>
      </c>
      <c r="BE413" t="s">
        <v>3</v>
      </c>
      <c r="BF413" t="s">
        <v>3</v>
      </c>
      <c r="BG413" t="s">
        <v>3</v>
      </c>
      <c r="BH413">
        <v>0</v>
      </c>
      <c r="BI413">
        <v>4</v>
      </c>
      <c r="BJ413" t="s">
        <v>172</v>
      </c>
      <c r="BM413">
        <v>0</v>
      </c>
      <c r="BN413">
        <v>0</v>
      </c>
      <c r="BO413" t="s">
        <v>3</v>
      </c>
      <c r="BP413">
        <v>0</v>
      </c>
      <c r="BQ413">
        <v>1</v>
      </c>
      <c r="BR413">
        <v>0</v>
      </c>
      <c r="BS413">
        <v>1</v>
      </c>
      <c r="BT413">
        <v>1</v>
      </c>
      <c r="BU413">
        <v>1</v>
      </c>
      <c r="BV413">
        <v>1</v>
      </c>
      <c r="BW413">
        <v>1</v>
      </c>
      <c r="BX413">
        <v>1</v>
      </c>
      <c r="BY413" t="s">
        <v>3</v>
      </c>
      <c r="BZ413">
        <v>70</v>
      </c>
      <c r="CA413">
        <v>10</v>
      </c>
      <c r="CB413" t="s">
        <v>3</v>
      </c>
      <c r="CE413">
        <v>0</v>
      </c>
      <c r="CF413">
        <v>0</v>
      </c>
      <c r="CG413">
        <v>0</v>
      </c>
      <c r="CM413">
        <v>0</v>
      </c>
      <c r="CN413" t="s">
        <v>3</v>
      </c>
      <c r="CO413">
        <v>0</v>
      </c>
      <c r="CP413">
        <f t="shared" si="210"/>
        <v>15793.4</v>
      </c>
      <c r="CQ413">
        <f t="shared" si="211"/>
        <v>0.06</v>
      </c>
      <c r="CR413">
        <f>(((((ET413*2))*BB413-((EU413*2))*BS413)+AE413*BS413)*AV413)</f>
        <v>0</v>
      </c>
      <c r="CS413">
        <f t="shared" si="212"/>
        <v>0</v>
      </c>
      <c r="CT413">
        <f t="shared" si="213"/>
        <v>3158.62</v>
      </c>
      <c r="CU413">
        <f t="shared" si="214"/>
        <v>0</v>
      </c>
      <c r="CV413">
        <f t="shared" si="215"/>
        <v>4.76</v>
      </c>
      <c r="CW413">
        <f t="shared" si="216"/>
        <v>0</v>
      </c>
      <c r="CX413">
        <f t="shared" si="217"/>
        <v>0</v>
      </c>
      <c r="CY413">
        <f t="shared" si="218"/>
        <v>11055.17</v>
      </c>
      <c r="CZ413">
        <f t="shared" si="219"/>
        <v>1579.31</v>
      </c>
      <c r="DC413" t="s">
        <v>3</v>
      </c>
      <c r="DD413" t="s">
        <v>173</v>
      </c>
      <c r="DE413" t="s">
        <v>173</v>
      </c>
      <c r="DF413" t="s">
        <v>173</v>
      </c>
      <c r="DG413" t="s">
        <v>173</v>
      </c>
      <c r="DH413" t="s">
        <v>3</v>
      </c>
      <c r="DI413" t="s">
        <v>173</v>
      </c>
      <c r="DJ413" t="s">
        <v>173</v>
      </c>
      <c r="DK413" t="s">
        <v>3</v>
      </c>
      <c r="DL413" t="s">
        <v>3</v>
      </c>
      <c r="DM413" t="s">
        <v>3</v>
      </c>
      <c r="DN413">
        <v>0</v>
      </c>
      <c r="DO413">
        <v>0</v>
      </c>
      <c r="DP413">
        <v>1</v>
      </c>
      <c r="DQ413">
        <v>1</v>
      </c>
      <c r="DU413">
        <v>1013</v>
      </c>
      <c r="DV413" t="s">
        <v>167</v>
      </c>
      <c r="DW413" t="s">
        <v>167</v>
      </c>
      <c r="DX413">
        <v>1</v>
      </c>
      <c r="DZ413" t="s">
        <v>3</v>
      </c>
      <c r="EA413" t="s">
        <v>3</v>
      </c>
      <c r="EB413" t="s">
        <v>3</v>
      </c>
      <c r="EC413" t="s">
        <v>3</v>
      </c>
      <c r="EE413">
        <v>1441815344</v>
      </c>
      <c r="EF413">
        <v>1</v>
      </c>
      <c r="EG413" t="s">
        <v>21</v>
      </c>
      <c r="EH413">
        <v>0</v>
      </c>
      <c r="EI413" t="s">
        <v>3</v>
      </c>
      <c r="EJ413">
        <v>4</v>
      </c>
      <c r="EK413">
        <v>0</v>
      </c>
      <c r="EL413" t="s">
        <v>22</v>
      </c>
      <c r="EM413" t="s">
        <v>23</v>
      </c>
      <c r="EO413" t="s">
        <v>3</v>
      </c>
      <c r="EQ413">
        <v>0</v>
      </c>
      <c r="ER413">
        <v>1579.34</v>
      </c>
      <c r="ES413">
        <v>0.03</v>
      </c>
      <c r="ET413">
        <v>0</v>
      </c>
      <c r="EU413">
        <v>0</v>
      </c>
      <c r="EV413">
        <v>1579.31</v>
      </c>
      <c r="EW413">
        <v>2.38</v>
      </c>
      <c r="EX413">
        <v>0</v>
      </c>
      <c r="EY413">
        <v>0</v>
      </c>
      <c r="FQ413">
        <v>0</v>
      </c>
      <c r="FR413">
        <f t="shared" si="220"/>
        <v>0</v>
      </c>
      <c r="FS413">
        <v>0</v>
      </c>
      <c r="FX413">
        <v>70</v>
      </c>
      <c r="FY413">
        <v>10</v>
      </c>
      <c r="GA413" t="s">
        <v>3</v>
      </c>
      <c r="GD413">
        <v>0</v>
      </c>
      <c r="GF413">
        <v>1520162509</v>
      </c>
      <c r="GG413">
        <v>2</v>
      </c>
      <c r="GH413">
        <v>1</v>
      </c>
      <c r="GI413">
        <v>-2</v>
      </c>
      <c r="GJ413">
        <v>0</v>
      </c>
      <c r="GK413">
        <f>ROUND(R413*(R12)/100,2)</f>
        <v>0</v>
      </c>
      <c r="GL413">
        <f t="shared" si="221"/>
        <v>0</v>
      </c>
      <c r="GM413">
        <f t="shared" si="222"/>
        <v>28427.88</v>
      </c>
      <c r="GN413">
        <f t="shared" si="223"/>
        <v>0</v>
      </c>
      <c r="GO413">
        <f t="shared" si="224"/>
        <v>0</v>
      </c>
      <c r="GP413">
        <f t="shared" si="225"/>
        <v>28427.88</v>
      </c>
      <c r="GR413">
        <v>0</v>
      </c>
      <c r="GS413">
        <v>3</v>
      </c>
      <c r="GT413">
        <v>0</v>
      </c>
      <c r="GU413" t="s">
        <v>3</v>
      </c>
      <c r="GV413">
        <f t="shared" si="226"/>
        <v>0</v>
      </c>
      <c r="GW413">
        <v>1</v>
      </c>
      <c r="GX413">
        <f t="shared" si="227"/>
        <v>0</v>
      </c>
      <c r="HA413">
        <v>0</v>
      </c>
      <c r="HB413">
        <v>0</v>
      </c>
      <c r="HC413">
        <f t="shared" si="228"/>
        <v>0</v>
      </c>
      <c r="HE413" t="s">
        <v>3</v>
      </c>
      <c r="HF413" t="s">
        <v>3</v>
      </c>
      <c r="HM413" t="s">
        <v>3</v>
      </c>
      <c r="HN413" t="s">
        <v>3</v>
      </c>
      <c r="HO413" t="s">
        <v>3</v>
      </c>
      <c r="HP413" t="s">
        <v>3</v>
      </c>
      <c r="HQ413" t="s">
        <v>3</v>
      </c>
      <c r="IK413">
        <v>0</v>
      </c>
    </row>
    <row r="414" spans="1:245" x14ac:dyDescent="0.2">
      <c r="A414">
        <v>17</v>
      </c>
      <c r="B414">
        <v>1</v>
      </c>
      <c r="D414">
        <f>ROW(EtalonRes!A75)</f>
        <v>75</v>
      </c>
      <c r="E414" t="s">
        <v>3</v>
      </c>
      <c r="F414" t="s">
        <v>174</v>
      </c>
      <c r="G414" t="s">
        <v>175</v>
      </c>
      <c r="H414" t="s">
        <v>167</v>
      </c>
      <c r="I414">
        <v>5</v>
      </c>
      <c r="J414">
        <v>0</v>
      </c>
      <c r="K414">
        <v>5</v>
      </c>
      <c r="O414">
        <f t="shared" si="194"/>
        <v>7299.7</v>
      </c>
      <c r="P414">
        <f t="shared" si="195"/>
        <v>0.4</v>
      </c>
      <c r="Q414">
        <f t="shared" si="196"/>
        <v>0</v>
      </c>
      <c r="R414">
        <f t="shared" si="197"/>
        <v>0</v>
      </c>
      <c r="S414">
        <f t="shared" si="198"/>
        <v>7299.3</v>
      </c>
      <c r="T414">
        <f t="shared" si="199"/>
        <v>0</v>
      </c>
      <c r="U414">
        <f t="shared" si="200"/>
        <v>11</v>
      </c>
      <c r="V414">
        <f t="shared" si="201"/>
        <v>0</v>
      </c>
      <c r="W414">
        <f t="shared" si="202"/>
        <v>0</v>
      </c>
      <c r="X414">
        <f t="shared" si="203"/>
        <v>5109.51</v>
      </c>
      <c r="Y414">
        <f t="shared" si="204"/>
        <v>729.93</v>
      </c>
      <c r="AA414">
        <v>-1</v>
      </c>
      <c r="AB414">
        <f t="shared" si="205"/>
        <v>1459.94</v>
      </c>
      <c r="AC414">
        <f>ROUND(((ES414*2)),6)</f>
        <v>0.08</v>
      </c>
      <c r="AD414">
        <f>ROUND(((((ET414*2))-((EU414*2)))+AE414),6)</f>
        <v>0</v>
      </c>
      <c r="AE414">
        <f>ROUND(((EU414*2)),6)</f>
        <v>0</v>
      </c>
      <c r="AF414">
        <f>ROUND(((EV414*2)),6)</f>
        <v>1459.86</v>
      </c>
      <c r="AG414">
        <f t="shared" si="207"/>
        <v>0</v>
      </c>
      <c r="AH414">
        <f>((EW414*2))</f>
        <v>2.2000000000000002</v>
      </c>
      <c r="AI414">
        <f>((EX414*2))</f>
        <v>0</v>
      </c>
      <c r="AJ414">
        <f t="shared" si="209"/>
        <v>0</v>
      </c>
      <c r="AK414">
        <v>729.97</v>
      </c>
      <c r="AL414">
        <v>0.04</v>
      </c>
      <c r="AM414">
        <v>0</v>
      </c>
      <c r="AN414">
        <v>0</v>
      </c>
      <c r="AO414">
        <v>729.93</v>
      </c>
      <c r="AP414">
        <v>0</v>
      </c>
      <c r="AQ414">
        <v>1.1000000000000001</v>
      </c>
      <c r="AR414">
        <v>0</v>
      </c>
      <c r="AS414">
        <v>0</v>
      </c>
      <c r="AT414">
        <v>70</v>
      </c>
      <c r="AU414">
        <v>10</v>
      </c>
      <c r="AV414">
        <v>1</v>
      </c>
      <c r="AW414">
        <v>1</v>
      </c>
      <c r="AZ414">
        <v>1</v>
      </c>
      <c r="BA414">
        <v>1</v>
      </c>
      <c r="BB414">
        <v>1</v>
      </c>
      <c r="BC414">
        <v>1</v>
      </c>
      <c r="BD414" t="s">
        <v>3</v>
      </c>
      <c r="BE414" t="s">
        <v>3</v>
      </c>
      <c r="BF414" t="s">
        <v>3</v>
      </c>
      <c r="BG414" t="s">
        <v>3</v>
      </c>
      <c r="BH414">
        <v>0</v>
      </c>
      <c r="BI414">
        <v>4</v>
      </c>
      <c r="BJ414" t="s">
        <v>176</v>
      </c>
      <c r="BM414">
        <v>0</v>
      </c>
      <c r="BN414">
        <v>0</v>
      </c>
      <c r="BO414" t="s">
        <v>3</v>
      </c>
      <c r="BP414">
        <v>0</v>
      </c>
      <c r="BQ414">
        <v>1</v>
      </c>
      <c r="BR414">
        <v>0</v>
      </c>
      <c r="BS414">
        <v>1</v>
      </c>
      <c r="BT414">
        <v>1</v>
      </c>
      <c r="BU414">
        <v>1</v>
      </c>
      <c r="BV414">
        <v>1</v>
      </c>
      <c r="BW414">
        <v>1</v>
      </c>
      <c r="BX414">
        <v>1</v>
      </c>
      <c r="BY414" t="s">
        <v>3</v>
      </c>
      <c r="BZ414">
        <v>70</v>
      </c>
      <c r="CA414">
        <v>10</v>
      </c>
      <c r="CB414" t="s">
        <v>3</v>
      </c>
      <c r="CE414">
        <v>0</v>
      </c>
      <c r="CF414">
        <v>0</v>
      </c>
      <c r="CG414">
        <v>0</v>
      </c>
      <c r="CM414">
        <v>0</v>
      </c>
      <c r="CN414" t="s">
        <v>3</v>
      </c>
      <c r="CO414">
        <v>0</v>
      </c>
      <c r="CP414">
        <f t="shared" si="210"/>
        <v>7299.7</v>
      </c>
      <c r="CQ414">
        <f t="shared" si="211"/>
        <v>0.08</v>
      </c>
      <c r="CR414">
        <f>(((((ET414*2))*BB414-((EU414*2))*BS414)+AE414*BS414)*AV414)</f>
        <v>0</v>
      </c>
      <c r="CS414">
        <f t="shared" si="212"/>
        <v>0</v>
      </c>
      <c r="CT414">
        <f t="shared" si="213"/>
        <v>1459.86</v>
      </c>
      <c r="CU414">
        <f t="shared" si="214"/>
        <v>0</v>
      </c>
      <c r="CV414">
        <f t="shared" si="215"/>
        <v>2.2000000000000002</v>
      </c>
      <c r="CW414">
        <f t="shared" si="216"/>
        <v>0</v>
      </c>
      <c r="CX414">
        <f t="shared" si="217"/>
        <v>0</v>
      </c>
      <c r="CY414">
        <f t="shared" si="218"/>
        <v>5109.51</v>
      </c>
      <c r="CZ414">
        <f t="shared" si="219"/>
        <v>729.93</v>
      </c>
      <c r="DC414" t="s">
        <v>3</v>
      </c>
      <c r="DD414" t="s">
        <v>173</v>
      </c>
      <c r="DE414" t="s">
        <v>173</v>
      </c>
      <c r="DF414" t="s">
        <v>173</v>
      </c>
      <c r="DG414" t="s">
        <v>173</v>
      </c>
      <c r="DH414" t="s">
        <v>3</v>
      </c>
      <c r="DI414" t="s">
        <v>173</v>
      </c>
      <c r="DJ414" t="s">
        <v>173</v>
      </c>
      <c r="DK414" t="s">
        <v>3</v>
      </c>
      <c r="DL414" t="s">
        <v>3</v>
      </c>
      <c r="DM414" t="s">
        <v>3</v>
      </c>
      <c r="DN414">
        <v>0</v>
      </c>
      <c r="DO414">
        <v>0</v>
      </c>
      <c r="DP414">
        <v>1</v>
      </c>
      <c r="DQ414">
        <v>1</v>
      </c>
      <c r="DU414">
        <v>1013</v>
      </c>
      <c r="DV414" t="s">
        <v>167</v>
      </c>
      <c r="DW414" t="s">
        <v>167</v>
      </c>
      <c r="DX414">
        <v>1</v>
      </c>
      <c r="DZ414" t="s">
        <v>3</v>
      </c>
      <c r="EA414" t="s">
        <v>3</v>
      </c>
      <c r="EB414" t="s">
        <v>3</v>
      </c>
      <c r="EC414" t="s">
        <v>3</v>
      </c>
      <c r="EE414">
        <v>1441815344</v>
      </c>
      <c r="EF414">
        <v>1</v>
      </c>
      <c r="EG414" t="s">
        <v>21</v>
      </c>
      <c r="EH414">
        <v>0</v>
      </c>
      <c r="EI414" t="s">
        <v>3</v>
      </c>
      <c r="EJ414">
        <v>4</v>
      </c>
      <c r="EK414">
        <v>0</v>
      </c>
      <c r="EL414" t="s">
        <v>22</v>
      </c>
      <c r="EM414" t="s">
        <v>23</v>
      </c>
      <c r="EO414" t="s">
        <v>3</v>
      </c>
      <c r="EQ414">
        <v>1024</v>
      </c>
      <c r="ER414">
        <v>729.97</v>
      </c>
      <c r="ES414">
        <v>0.04</v>
      </c>
      <c r="ET414">
        <v>0</v>
      </c>
      <c r="EU414">
        <v>0</v>
      </c>
      <c r="EV414">
        <v>729.93</v>
      </c>
      <c r="EW414">
        <v>1.1000000000000001</v>
      </c>
      <c r="EX414">
        <v>0</v>
      </c>
      <c r="EY414">
        <v>0</v>
      </c>
      <c r="FQ414">
        <v>0</v>
      </c>
      <c r="FR414">
        <f t="shared" si="220"/>
        <v>0</v>
      </c>
      <c r="FS414">
        <v>0</v>
      </c>
      <c r="FX414">
        <v>70</v>
      </c>
      <c r="FY414">
        <v>10</v>
      </c>
      <c r="GA414" t="s">
        <v>3</v>
      </c>
      <c r="GD414">
        <v>0</v>
      </c>
      <c r="GF414">
        <v>-1196827880</v>
      </c>
      <c r="GG414">
        <v>2</v>
      </c>
      <c r="GH414">
        <v>1</v>
      </c>
      <c r="GI414">
        <v>-2</v>
      </c>
      <c r="GJ414">
        <v>0</v>
      </c>
      <c r="GK414">
        <f>ROUND(R414*(R12)/100,2)</f>
        <v>0</v>
      </c>
      <c r="GL414">
        <f t="shared" si="221"/>
        <v>0</v>
      </c>
      <c r="GM414">
        <f t="shared" si="222"/>
        <v>13139.14</v>
      </c>
      <c r="GN414">
        <f t="shared" si="223"/>
        <v>0</v>
      </c>
      <c r="GO414">
        <f t="shared" si="224"/>
        <v>0</v>
      </c>
      <c r="GP414">
        <f t="shared" si="225"/>
        <v>13139.14</v>
      </c>
      <c r="GR414">
        <v>0</v>
      </c>
      <c r="GS414">
        <v>3</v>
      </c>
      <c r="GT414">
        <v>0</v>
      </c>
      <c r="GU414" t="s">
        <v>3</v>
      </c>
      <c r="GV414">
        <f t="shared" si="226"/>
        <v>0</v>
      </c>
      <c r="GW414">
        <v>1</v>
      </c>
      <c r="GX414">
        <f t="shared" si="227"/>
        <v>0</v>
      </c>
      <c r="HA414">
        <v>0</v>
      </c>
      <c r="HB414">
        <v>0</v>
      </c>
      <c r="HC414">
        <f t="shared" si="228"/>
        <v>0</v>
      </c>
      <c r="HE414" t="s">
        <v>3</v>
      </c>
      <c r="HF414" t="s">
        <v>3</v>
      </c>
      <c r="HM414" t="s">
        <v>3</v>
      </c>
      <c r="HN414" t="s">
        <v>3</v>
      </c>
      <c r="HO414" t="s">
        <v>3</v>
      </c>
      <c r="HP414" t="s">
        <v>3</v>
      </c>
      <c r="HQ414" t="s">
        <v>3</v>
      </c>
      <c r="IK414">
        <v>0</v>
      </c>
    </row>
    <row r="415" spans="1:245" x14ac:dyDescent="0.2">
      <c r="A415">
        <v>17</v>
      </c>
      <c r="B415">
        <v>1</v>
      </c>
      <c r="C415">
        <f>ROW(SmtRes!A29)</f>
        <v>29</v>
      </c>
      <c r="D415">
        <f>ROW(EtalonRes!A85)</f>
        <v>85</v>
      </c>
      <c r="E415" t="s">
        <v>3</v>
      </c>
      <c r="F415" t="s">
        <v>177</v>
      </c>
      <c r="G415" t="s">
        <v>178</v>
      </c>
      <c r="H415" t="s">
        <v>167</v>
      </c>
      <c r="I415">
        <v>2</v>
      </c>
      <c r="J415">
        <v>0</v>
      </c>
      <c r="K415">
        <v>2</v>
      </c>
      <c r="O415">
        <f t="shared" si="194"/>
        <v>45892.68</v>
      </c>
      <c r="P415">
        <f t="shared" si="195"/>
        <v>1309.9000000000001</v>
      </c>
      <c r="Q415">
        <f t="shared" si="196"/>
        <v>0</v>
      </c>
      <c r="R415">
        <f t="shared" si="197"/>
        <v>0</v>
      </c>
      <c r="S415">
        <f t="shared" si="198"/>
        <v>44582.78</v>
      </c>
      <c r="T415">
        <f t="shared" si="199"/>
        <v>0</v>
      </c>
      <c r="U415">
        <f t="shared" si="200"/>
        <v>72.2</v>
      </c>
      <c r="V415">
        <f t="shared" si="201"/>
        <v>0</v>
      </c>
      <c r="W415">
        <f t="shared" si="202"/>
        <v>0</v>
      </c>
      <c r="X415">
        <f t="shared" si="203"/>
        <v>31207.95</v>
      </c>
      <c r="Y415">
        <f t="shared" si="204"/>
        <v>4458.28</v>
      </c>
      <c r="AA415">
        <v>-1</v>
      </c>
      <c r="AB415">
        <f t="shared" si="205"/>
        <v>22946.34</v>
      </c>
      <c r="AC415">
        <f>ROUND((ES415),6)</f>
        <v>654.95000000000005</v>
      </c>
      <c r="AD415">
        <f>ROUND((((ET415)-(EU415))+AE415),6)</f>
        <v>0</v>
      </c>
      <c r="AE415">
        <f>ROUND((EU415),6)</f>
        <v>0</v>
      </c>
      <c r="AF415">
        <f>ROUND((EV415),6)</f>
        <v>22291.39</v>
      </c>
      <c r="AG415">
        <f t="shared" si="207"/>
        <v>0</v>
      </c>
      <c r="AH415">
        <f>(EW415)</f>
        <v>36.1</v>
      </c>
      <c r="AI415">
        <f>(EX415)</f>
        <v>0</v>
      </c>
      <c r="AJ415">
        <f t="shared" si="209"/>
        <v>0</v>
      </c>
      <c r="AK415">
        <v>22946.34</v>
      </c>
      <c r="AL415">
        <v>654.95000000000005</v>
      </c>
      <c r="AM415">
        <v>0</v>
      </c>
      <c r="AN415">
        <v>0</v>
      </c>
      <c r="AO415">
        <v>22291.39</v>
      </c>
      <c r="AP415">
        <v>0</v>
      </c>
      <c r="AQ415">
        <v>36.1</v>
      </c>
      <c r="AR415">
        <v>0</v>
      </c>
      <c r="AS415">
        <v>0</v>
      </c>
      <c r="AT415">
        <v>70</v>
      </c>
      <c r="AU415">
        <v>10</v>
      </c>
      <c r="AV415">
        <v>1</v>
      </c>
      <c r="AW415">
        <v>1</v>
      </c>
      <c r="AZ415">
        <v>1</v>
      </c>
      <c r="BA415">
        <v>1</v>
      </c>
      <c r="BB415">
        <v>1</v>
      </c>
      <c r="BC415">
        <v>1</v>
      </c>
      <c r="BD415" t="s">
        <v>3</v>
      </c>
      <c r="BE415" t="s">
        <v>3</v>
      </c>
      <c r="BF415" t="s">
        <v>3</v>
      </c>
      <c r="BG415" t="s">
        <v>3</v>
      </c>
      <c r="BH415">
        <v>0</v>
      </c>
      <c r="BI415">
        <v>4</v>
      </c>
      <c r="BJ415" t="s">
        <v>179</v>
      </c>
      <c r="BM415">
        <v>0</v>
      </c>
      <c r="BN415">
        <v>0</v>
      </c>
      <c r="BO415" t="s">
        <v>3</v>
      </c>
      <c r="BP415">
        <v>0</v>
      </c>
      <c r="BQ415">
        <v>1</v>
      </c>
      <c r="BR415">
        <v>0</v>
      </c>
      <c r="BS415">
        <v>1</v>
      </c>
      <c r="BT415">
        <v>1</v>
      </c>
      <c r="BU415">
        <v>1</v>
      </c>
      <c r="BV415">
        <v>1</v>
      </c>
      <c r="BW415">
        <v>1</v>
      </c>
      <c r="BX415">
        <v>1</v>
      </c>
      <c r="BY415" t="s">
        <v>3</v>
      </c>
      <c r="BZ415">
        <v>70</v>
      </c>
      <c r="CA415">
        <v>10</v>
      </c>
      <c r="CB415" t="s">
        <v>3</v>
      </c>
      <c r="CE415">
        <v>0</v>
      </c>
      <c r="CF415">
        <v>0</v>
      </c>
      <c r="CG415">
        <v>0</v>
      </c>
      <c r="CM415">
        <v>0</v>
      </c>
      <c r="CN415" t="s">
        <v>3</v>
      </c>
      <c r="CO415">
        <v>0</v>
      </c>
      <c r="CP415">
        <f t="shared" si="210"/>
        <v>45892.68</v>
      </c>
      <c r="CQ415">
        <f t="shared" si="211"/>
        <v>654.95000000000005</v>
      </c>
      <c r="CR415">
        <f>((((ET415)*BB415-(EU415)*BS415)+AE415*BS415)*AV415)</f>
        <v>0</v>
      </c>
      <c r="CS415">
        <f t="shared" si="212"/>
        <v>0</v>
      </c>
      <c r="CT415">
        <f t="shared" si="213"/>
        <v>22291.39</v>
      </c>
      <c r="CU415">
        <f t="shared" si="214"/>
        <v>0</v>
      </c>
      <c r="CV415">
        <f t="shared" si="215"/>
        <v>36.1</v>
      </c>
      <c r="CW415">
        <f t="shared" si="216"/>
        <v>0</v>
      </c>
      <c r="CX415">
        <f t="shared" si="217"/>
        <v>0</v>
      </c>
      <c r="CY415">
        <f t="shared" si="218"/>
        <v>31207.946</v>
      </c>
      <c r="CZ415">
        <f t="shared" si="219"/>
        <v>4458.2780000000002</v>
      </c>
      <c r="DC415" t="s">
        <v>3</v>
      </c>
      <c r="DD415" t="s">
        <v>3</v>
      </c>
      <c r="DE415" t="s">
        <v>3</v>
      </c>
      <c r="DF415" t="s">
        <v>3</v>
      </c>
      <c r="DG415" t="s">
        <v>3</v>
      </c>
      <c r="DH415" t="s">
        <v>3</v>
      </c>
      <c r="DI415" t="s">
        <v>3</v>
      </c>
      <c r="DJ415" t="s">
        <v>3</v>
      </c>
      <c r="DK415" t="s">
        <v>3</v>
      </c>
      <c r="DL415" t="s">
        <v>3</v>
      </c>
      <c r="DM415" t="s">
        <v>3</v>
      </c>
      <c r="DN415">
        <v>0</v>
      </c>
      <c r="DO415">
        <v>0</v>
      </c>
      <c r="DP415">
        <v>1</v>
      </c>
      <c r="DQ415">
        <v>1</v>
      </c>
      <c r="DU415">
        <v>1013</v>
      </c>
      <c r="DV415" t="s">
        <v>167</v>
      </c>
      <c r="DW415" t="s">
        <v>167</v>
      </c>
      <c r="DX415">
        <v>1</v>
      </c>
      <c r="DZ415" t="s">
        <v>3</v>
      </c>
      <c r="EA415" t="s">
        <v>3</v>
      </c>
      <c r="EB415" t="s">
        <v>3</v>
      </c>
      <c r="EC415" t="s">
        <v>3</v>
      </c>
      <c r="EE415">
        <v>1441815344</v>
      </c>
      <c r="EF415">
        <v>1</v>
      </c>
      <c r="EG415" t="s">
        <v>21</v>
      </c>
      <c r="EH415">
        <v>0</v>
      </c>
      <c r="EI415" t="s">
        <v>3</v>
      </c>
      <c r="EJ415">
        <v>4</v>
      </c>
      <c r="EK415">
        <v>0</v>
      </c>
      <c r="EL415" t="s">
        <v>22</v>
      </c>
      <c r="EM415" t="s">
        <v>23</v>
      </c>
      <c r="EO415" t="s">
        <v>3</v>
      </c>
      <c r="EQ415">
        <v>1024</v>
      </c>
      <c r="ER415">
        <v>22946.34</v>
      </c>
      <c r="ES415">
        <v>654.95000000000005</v>
      </c>
      <c r="ET415">
        <v>0</v>
      </c>
      <c r="EU415">
        <v>0</v>
      </c>
      <c r="EV415">
        <v>22291.39</v>
      </c>
      <c r="EW415">
        <v>36.1</v>
      </c>
      <c r="EX415">
        <v>0</v>
      </c>
      <c r="EY415">
        <v>0</v>
      </c>
      <c r="FQ415">
        <v>0</v>
      </c>
      <c r="FR415">
        <f t="shared" si="220"/>
        <v>0</v>
      </c>
      <c r="FS415">
        <v>0</v>
      </c>
      <c r="FX415">
        <v>70</v>
      </c>
      <c r="FY415">
        <v>10</v>
      </c>
      <c r="GA415" t="s">
        <v>3</v>
      </c>
      <c r="GD415">
        <v>0</v>
      </c>
      <c r="GF415">
        <v>86364489</v>
      </c>
      <c r="GG415">
        <v>2</v>
      </c>
      <c r="GH415">
        <v>1</v>
      </c>
      <c r="GI415">
        <v>-2</v>
      </c>
      <c r="GJ415">
        <v>0</v>
      </c>
      <c r="GK415">
        <f>ROUND(R415*(R12)/100,2)</f>
        <v>0</v>
      </c>
      <c r="GL415">
        <f t="shared" si="221"/>
        <v>0</v>
      </c>
      <c r="GM415">
        <f t="shared" si="222"/>
        <v>81558.91</v>
      </c>
      <c r="GN415">
        <f t="shared" si="223"/>
        <v>0</v>
      </c>
      <c r="GO415">
        <f t="shared" si="224"/>
        <v>0</v>
      </c>
      <c r="GP415">
        <f t="shared" si="225"/>
        <v>81558.91</v>
      </c>
      <c r="GR415">
        <v>0</v>
      </c>
      <c r="GS415">
        <v>3</v>
      </c>
      <c r="GT415">
        <v>0</v>
      </c>
      <c r="GU415" t="s">
        <v>3</v>
      </c>
      <c r="GV415">
        <f t="shared" si="226"/>
        <v>0</v>
      </c>
      <c r="GW415">
        <v>1</v>
      </c>
      <c r="GX415">
        <f t="shared" si="227"/>
        <v>0</v>
      </c>
      <c r="HA415">
        <v>0</v>
      </c>
      <c r="HB415">
        <v>0</v>
      </c>
      <c r="HC415">
        <f t="shared" si="228"/>
        <v>0</v>
      </c>
      <c r="HE415" t="s">
        <v>3</v>
      </c>
      <c r="HF415" t="s">
        <v>3</v>
      </c>
      <c r="HM415" t="s">
        <v>3</v>
      </c>
      <c r="HN415" t="s">
        <v>3</v>
      </c>
      <c r="HO415" t="s">
        <v>3</v>
      </c>
      <c r="HP415" t="s">
        <v>3</v>
      </c>
      <c r="HQ415" t="s">
        <v>3</v>
      </c>
      <c r="IK415">
        <v>0</v>
      </c>
    </row>
    <row r="416" spans="1:245" x14ac:dyDescent="0.2">
      <c r="A416">
        <v>17</v>
      </c>
      <c r="B416">
        <v>1</v>
      </c>
      <c r="D416">
        <f>ROW(EtalonRes!A87)</f>
        <v>87</v>
      </c>
      <c r="E416" t="s">
        <v>180</v>
      </c>
      <c r="F416" t="s">
        <v>170</v>
      </c>
      <c r="G416" t="s">
        <v>171</v>
      </c>
      <c r="H416" t="s">
        <v>167</v>
      </c>
      <c r="I416">
        <v>2</v>
      </c>
      <c r="J416">
        <v>0</v>
      </c>
      <c r="K416">
        <v>2</v>
      </c>
      <c r="O416">
        <f t="shared" si="194"/>
        <v>6317.36</v>
      </c>
      <c r="P416">
        <f t="shared" si="195"/>
        <v>0.12</v>
      </c>
      <c r="Q416">
        <f t="shared" si="196"/>
        <v>0</v>
      </c>
      <c r="R416">
        <f t="shared" si="197"/>
        <v>0</v>
      </c>
      <c r="S416">
        <f t="shared" si="198"/>
        <v>6317.24</v>
      </c>
      <c r="T416">
        <f t="shared" si="199"/>
        <v>0</v>
      </c>
      <c r="U416">
        <f t="shared" si="200"/>
        <v>9.52</v>
      </c>
      <c r="V416">
        <f t="shared" si="201"/>
        <v>0</v>
      </c>
      <c r="W416">
        <f t="shared" si="202"/>
        <v>0</v>
      </c>
      <c r="X416">
        <f t="shared" si="203"/>
        <v>4422.07</v>
      </c>
      <c r="Y416">
        <f t="shared" si="204"/>
        <v>631.72</v>
      </c>
      <c r="AA416">
        <v>1473091778</v>
      </c>
      <c r="AB416">
        <f t="shared" si="205"/>
        <v>3158.68</v>
      </c>
      <c r="AC416">
        <f>ROUND(((ES416*2)),6)</f>
        <v>0.06</v>
      </c>
      <c r="AD416">
        <f>ROUND(((((ET416*2))-((EU416*2)))+AE416),6)</f>
        <v>0</v>
      </c>
      <c r="AE416">
        <f>ROUND(((EU416*2)),6)</f>
        <v>0</v>
      </c>
      <c r="AF416">
        <f>ROUND(((EV416*2)),6)</f>
        <v>3158.62</v>
      </c>
      <c r="AG416">
        <f t="shared" si="207"/>
        <v>0</v>
      </c>
      <c r="AH416">
        <f>((EW416*2))</f>
        <v>4.76</v>
      </c>
      <c r="AI416">
        <f>((EX416*2))</f>
        <v>0</v>
      </c>
      <c r="AJ416">
        <f t="shared" si="209"/>
        <v>0</v>
      </c>
      <c r="AK416">
        <v>1579.34</v>
      </c>
      <c r="AL416">
        <v>0.03</v>
      </c>
      <c r="AM416">
        <v>0</v>
      </c>
      <c r="AN416">
        <v>0</v>
      </c>
      <c r="AO416">
        <v>1579.31</v>
      </c>
      <c r="AP416">
        <v>0</v>
      </c>
      <c r="AQ416">
        <v>2.38</v>
      </c>
      <c r="AR416">
        <v>0</v>
      </c>
      <c r="AS416">
        <v>0</v>
      </c>
      <c r="AT416">
        <v>70</v>
      </c>
      <c r="AU416">
        <v>10</v>
      </c>
      <c r="AV416">
        <v>1</v>
      </c>
      <c r="AW416">
        <v>1</v>
      </c>
      <c r="AZ416">
        <v>1</v>
      </c>
      <c r="BA416">
        <v>1</v>
      </c>
      <c r="BB416">
        <v>1</v>
      </c>
      <c r="BC416">
        <v>1</v>
      </c>
      <c r="BD416" t="s">
        <v>3</v>
      </c>
      <c r="BE416" t="s">
        <v>3</v>
      </c>
      <c r="BF416" t="s">
        <v>3</v>
      </c>
      <c r="BG416" t="s">
        <v>3</v>
      </c>
      <c r="BH416">
        <v>0</v>
      </c>
      <c r="BI416">
        <v>4</v>
      </c>
      <c r="BJ416" t="s">
        <v>172</v>
      </c>
      <c r="BM416">
        <v>0</v>
      </c>
      <c r="BN416">
        <v>0</v>
      </c>
      <c r="BO416" t="s">
        <v>3</v>
      </c>
      <c r="BP416">
        <v>0</v>
      </c>
      <c r="BQ416">
        <v>1</v>
      </c>
      <c r="BR416">
        <v>0</v>
      </c>
      <c r="BS416">
        <v>1</v>
      </c>
      <c r="BT416">
        <v>1</v>
      </c>
      <c r="BU416">
        <v>1</v>
      </c>
      <c r="BV416">
        <v>1</v>
      </c>
      <c r="BW416">
        <v>1</v>
      </c>
      <c r="BX416">
        <v>1</v>
      </c>
      <c r="BY416" t="s">
        <v>3</v>
      </c>
      <c r="BZ416">
        <v>70</v>
      </c>
      <c r="CA416">
        <v>10</v>
      </c>
      <c r="CB416" t="s">
        <v>3</v>
      </c>
      <c r="CE416">
        <v>0</v>
      </c>
      <c r="CF416">
        <v>0</v>
      </c>
      <c r="CG416">
        <v>0</v>
      </c>
      <c r="CM416">
        <v>0</v>
      </c>
      <c r="CN416" t="s">
        <v>3</v>
      </c>
      <c r="CO416">
        <v>0</v>
      </c>
      <c r="CP416">
        <f t="shared" si="210"/>
        <v>6317.36</v>
      </c>
      <c r="CQ416">
        <f t="shared" si="211"/>
        <v>0.06</v>
      </c>
      <c r="CR416">
        <f>(((((ET416*2))*BB416-((EU416*2))*BS416)+AE416*BS416)*AV416)</f>
        <v>0</v>
      </c>
      <c r="CS416">
        <f t="shared" si="212"/>
        <v>0</v>
      </c>
      <c r="CT416">
        <f t="shared" si="213"/>
        <v>3158.62</v>
      </c>
      <c r="CU416">
        <f t="shared" si="214"/>
        <v>0</v>
      </c>
      <c r="CV416">
        <f t="shared" si="215"/>
        <v>4.76</v>
      </c>
      <c r="CW416">
        <f t="shared" si="216"/>
        <v>0</v>
      </c>
      <c r="CX416">
        <f t="shared" si="217"/>
        <v>0</v>
      </c>
      <c r="CY416">
        <f t="shared" si="218"/>
        <v>4422.0680000000002</v>
      </c>
      <c r="CZ416">
        <f t="shared" si="219"/>
        <v>631.72399999999993</v>
      </c>
      <c r="DC416" t="s">
        <v>3</v>
      </c>
      <c r="DD416" t="s">
        <v>173</v>
      </c>
      <c r="DE416" t="s">
        <v>173</v>
      </c>
      <c r="DF416" t="s">
        <v>173</v>
      </c>
      <c r="DG416" t="s">
        <v>173</v>
      </c>
      <c r="DH416" t="s">
        <v>3</v>
      </c>
      <c r="DI416" t="s">
        <v>173</v>
      </c>
      <c r="DJ416" t="s">
        <v>173</v>
      </c>
      <c r="DK416" t="s">
        <v>3</v>
      </c>
      <c r="DL416" t="s">
        <v>3</v>
      </c>
      <c r="DM416" t="s">
        <v>3</v>
      </c>
      <c r="DN416">
        <v>0</v>
      </c>
      <c r="DO416">
        <v>0</v>
      </c>
      <c r="DP416">
        <v>1</v>
      </c>
      <c r="DQ416">
        <v>1</v>
      </c>
      <c r="DU416">
        <v>1013</v>
      </c>
      <c r="DV416" t="s">
        <v>167</v>
      </c>
      <c r="DW416" t="s">
        <v>167</v>
      </c>
      <c r="DX416">
        <v>1</v>
      </c>
      <c r="DZ416" t="s">
        <v>3</v>
      </c>
      <c r="EA416" t="s">
        <v>3</v>
      </c>
      <c r="EB416" t="s">
        <v>3</v>
      </c>
      <c r="EC416" t="s">
        <v>3</v>
      </c>
      <c r="EE416">
        <v>1441815344</v>
      </c>
      <c r="EF416">
        <v>1</v>
      </c>
      <c r="EG416" t="s">
        <v>21</v>
      </c>
      <c r="EH416">
        <v>0</v>
      </c>
      <c r="EI416" t="s">
        <v>3</v>
      </c>
      <c r="EJ416">
        <v>4</v>
      </c>
      <c r="EK416">
        <v>0</v>
      </c>
      <c r="EL416" t="s">
        <v>22</v>
      </c>
      <c r="EM416" t="s">
        <v>23</v>
      </c>
      <c r="EO416" t="s">
        <v>3</v>
      </c>
      <c r="EQ416">
        <v>0</v>
      </c>
      <c r="ER416">
        <v>1579.34</v>
      </c>
      <c r="ES416">
        <v>0.03</v>
      </c>
      <c r="ET416">
        <v>0</v>
      </c>
      <c r="EU416">
        <v>0</v>
      </c>
      <c r="EV416">
        <v>1579.31</v>
      </c>
      <c r="EW416">
        <v>2.38</v>
      </c>
      <c r="EX416">
        <v>0</v>
      </c>
      <c r="EY416">
        <v>0</v>
      </c>
      <c r="FQ416">
        <v>0</v>
      </c>
      <c r="FR416">
        <f t="shared" si="220"/>
        <v>0</v>
      </c>
      <c r="FS416">
        <v>0</v>
      </c>
      <c r="FX416">
        <v>70</v>
      </c>
      <c r="FY416">
        <v>10</v>
      </c>
      <c r="GA416" t="s">
        <v>3</v>
      </c>
      <c r="GD416">
        <v>0</v>
      </c>
      <c r="GF416">
        <v>1520162509</v>
      </c>
      <c r="GG416">
        <v>2</v>
      </c>
      <c r="GH416">
        <v>1</v>
      </c>
      <c r="GI416">
        <v>-2</v>
      </c>
      <c r="GJ416">
        <v>0</v>
      </c>
      <c r="GK416">
        <f>ROUND(R416*(R12)/100,2)</f>
        <v>0</v>
      </c>
      <c r="GL416">
        <f t="shared" si="221"/>
        <v>0</v>
      </c>
      <c r="GM416">
        <f t="shared" si="222"/>
        <v>11371.15</v>
      </c>
      <c r="GN416">
        <f t="shared" si="223"/>
        <v>0</v>
      </c>
      <c r="GO416">
        <f t="shared" si="224"/>
        <v>0</v>
      </c>
      <c r="GP416">
        <f t="shared" si="225"/>
        <v>11371.15</v>
      </c>
      <c r="GR416">
        <v>0</v>
      </c>
      <c r="GS416">
        <v>3</v>
      </c>
      <c r="GT416">
        <v>0</v>
      </c>
      <c r="GU416" t="s">
        <v>3</v>
      </c>
      <c r="GV416">
        <f t="shared" si="226"/>
        <v>0</v>
      </c>
      <c r="GW416">
        <v>1</v>
      </c>
      <c r="GX416">
        <f t="shared" si="227"/>
        <v>0</v>
      </c>
      <c r="HA416">
        <v>0</v>
      </c>
      <c r="HB416">
        <v>0</v>
      </c>
      <c r="HC416">
        <f t="shared" si="228"/>
        <v>0</v>
      </c>
      <c r="HE416" t="s">
        <v>3</v>
      </c>
      <c r="HF416" t="s">
        <v>3</v>
      </c>
      <c r="HM416" t="s">
        <v>3</v>
      </c>
      <c r="HN416" t="s">
        <v>3</v>
      </c>
      <c r="HO416" t="s">
        <v>3</v>
      </c>
      <c r="HP416" t="s">
        <v>3</v>
      </c>
      <c r="HQ416" t="s">
        <v>3</v>
      </c>
      <c r="IK416">
        <v>0</v>
      </c>
    </row>
    <row r="417" spans="1:245" x14ac:dyDescent="0.2">
      <c r="A417">
        <v>17</v>
      </c>
      <c r="B417">
        <v>1</v>
      </c>
      <c r="D417">
        <f>ROW(EtalonRes!A89)</f>
        <v>89</v>
      </c>
      <c r="E417" t="s">
        <v>3</v>
      </c>
      <c r="F417" t="s">
        <v>174</v>
      </c>
      <c r="G417" t="s">
        <v>175</v>
      </c>
      <c r="H417" t="s">
        <v>167</v>
      </c>
      <c r="I417">
        <v>2</v>
      </c>
      <c r="J417">
        <v>0</v>
      </c>
      <c r="K417">
        <v>2</v>
      </c>
      <c r="O417">
        <f t="shared" si="194"/>
        <v>2919.88</v>
      </c>
      <c r="P417">
        <f t="shared" si="195"/>
        <v>0.16</v>
      </c>
      <c r="Q417">
        <f t="shared" si="196"/>
        <v>0</v>
      </c>
      <c r="R417">
        <f t="shared" si="197"/>
        <v>0</v>
      </c>
      <c r="S417">
        <f t="shared" si="198"/>
        <v>2919.72</v>
      </c>
      <c r="T417">
        <f t="shared" si="199"/>
        <v>0</v>
      </c>
      <c r="U417">
        <f t="shared" si="200"/>
        <v>4.4000000000000004</v>
      </c>
      <c r="V417">
        <f t="shared" si="201"/>
        <v>0</v>
      </c>
      <c r="W417">
        <f t="shared" si="202"/>
        <v>0</v>
      </c>
      <c r="X417">
        <f t="shared" si="203"/>
        <v>2043.8</v>
      </c>
      <c r="Y417">
        <f t="shared" si="204"/>
        <v>291.97000000000003</v>
      </c>
      <c r="AA417">
        <v>-1</v>
      </c>
      <c r="AB417">
        <f t="shared" si="205"/>
        <v>1459.94</v>
      </c>
      <c r="AC417">
        <f>ROUND(((ES417*2)),6)</f>
        <v>0.08</v>
      </c>
      <c r="AD417">
        <f>ROUND(((((ET417*2))-((EU417*2)))+AE417),6)</f>
        <v>0</v>
      </c>
      <c r="AE417">
        <f>ROUND(((EU417*2)),6)</f>
        <v>0</v>
      </c>
      <c r="AF417">
        <f>ROUND(((EV417*2)),6)</f>
        <v>1459.86</v>
      </c>
      <c r="AG417">
        <f t="shared" si="207"/>
        <v>0</v>
      </c>
      <c r="AH417">
        <f>((EW417*2))</f>
        <v>2.2000000000000002</v>
      </c>
      <c r="AI417">
        <f>((EX417*2))</f>
        <v>0</v>
      </c>
      <c r="AJ417">
        <f t="shared" si="209"/>
        <v>0</v>
      </c>
      <c r="AK417">
        <v>729.97</v>
      </c>
      <c r="AL417">
        <v>0.04</v>
      </c>
      <c r="AM417">
        <v>0</v>
      </c>
      <c r="AN417">
        <v>0</v>
      </c>
      <c r="AO417">
        <v>729.93</v>
      </c>
      <c r="AP417">
        <v>0</v>
      </c>
      <c r="AQ417">
        <v>1.1000000000000001</v>
      </c>
      <c r="AR417">
        <v>0</v>
      </c>
      <c r="AS417">
        <v>0</v>
      </c>
      <c r="AT417">
        <v>70</v>
      </c>
      <c r="AU417">
        <v>10</v>
      </c>
      <c r="AV417">
        <v>1</v>
      </c>
      <c r="AW417">
        <v>1</v>
      </c>
      <c r="AZ417">
        <v>1</v>
      </c>
      <c r="BA417">
        <v>1</v>
      </c>
      <c r="BB417">
        <v>1</v>
      </c>
      <c r="BC417">
        <v>1</v>
      </c>
      <c r="BD417" t="s">
        <v>3</v>
      </c>
      <c r="BE417" t="s">
        <v>3</v>
      </c>
      <c r="BF417" t="s">
        <v>3</v>
      </c>
      <c r="BG417" t="s">
        <v>3</v>
      </c>
      <c r="BH417">
        <v>0</v>
      </c>
      <c r="BI417">
        <v>4</v>
      </c>
      <c r="BJ417" t="s">
        <v>176</v>
      </c>
      <c r="BM417">
        <v>0</v>
      </c>
      <c r="BN417">
        <v>0</v>
      </c>
      <c r="BO417" t="s">
        <v>3</v>
      </c>
      <c r="BP417">
        <v>0</v>
      </c>
      <c r="BQ417">
        <v>1</v>
      </c>
      <c r="BR417">
        <v>0</v>
      </c>
      <c r="BS417">
        <v>1</v>
      </c>
      <c r="BT417">
        <v>1</v>
      </c>
      <c r="BU417">
        <v>1</v>
      </c>
      <c r="BV417">
        <v>1</v>
      </c>
      <c r="BW417">
        <v>1</v>
      </c>
      <c r="BX417">
        <v>1</v>
      </c>
      <c r="BY417" t="s">
        <v>3</v>
      </c>
      <c r="BZ417">
        <v>70</v>
      </c>
      <c r="CA417">
        <v>10</v>
      </c>
      <c r="CB417" t="s">
        <v>3</v>
      </c>
      <c r="CE417">
        <v>0</v>
      </c>
      <c r="CF417">
        <v>0</v>
      </c>
      <c r="CG417">
        <v>0</v>
      </c>
      <c r="CM417">
        <v>0</v>
      </c>
      <c r="CN417" t="s">
        <v>3</v>
      </c>
      <c r="CO417">
        <v>0</v>
      </c>
      <c r="CP417">
        <f t="shared" si="210"/>
        <v>2919.8799999999997</v>
      </c>
      <c r="CQ417">
        <f t="shared" si="211"/>
        <v>0.08</v>
      </c>
      <c r="CR417">
        <f>(((((ET417*2))*BB417-((EU417*2))*BS417)+AE417*BS417)*AV417)</f>
        <v>0</v>
      </c>
      <c r="CS417">
        <f t="shared" si="212"/>
        <v>0</v>
      </c>
      <c r="CT417">
        <f t="shared" si="213"/>
        <v>1459.86</v>
      </c>
      <c r="CU417">
        <f t="shared" si="214"/>
        <v>0</v>
      </c>
      <c r="CV417">
        <f t="shared" si="215"/>
        <v>2.2000000000000002</v>
      </c>
      <c r="CW417">
        <f t="shared" si="216"/>
        <v>0</v>
      </c>
      <c r="CX417">
        <f t="shared" si="217"/>
        <v>0</v>
      </c>
      <c r="CY417">
        <f t="shared" si="218"/>
        <v>2043.8039999999999</v>
      </c>
      <c r="CZ417">
        <f t="shared" si="219"/>
        <v>291.97199999999998</v>
      </c>
      <c r="DC417" t="s">
        <v>3</v>
      </c>
      <c r="DD417" t="s">
        <v>173</v>
      </c>
      <c r="DE417" t="s">
        <v>173</v>
      </c>
      <c r="DF417" t="s">
        <v>173</v>
      </c>
      <c r="DG417" t="s">
        <v>173</v>
      </c>
      <c r="DH417" t="s">
        <v>3</v>
      </c>
      <c r="DI417" t="s">
        <v>173</v>
      </c>
      <c r="DJ417" t="s">
        <v>173</v>
      </c>
      <c r="DK417" t="s">
        <v>3</v>
      </c>
      <c r="DL417" t="s">
        <v>3</v>
      </c>
      <c r="DM417" t="s">
        <v>3</v>
      </c>
      <c r="DN417">
        <v>0</v>
      </c>
      <c r="DO417">
        <v>0</v>
      </c>
      <c r="DP417">
        <v>1</v>
      </c>
      <c r="DQ417">
        <v>1</v>
      </c>
      <c r="DU417">
        <v>1013</v>
      </c>
      <c r="DV417" t="s">
        <v>167</v>
      </c>
      <c r="DW417" t="s">
        <v>167</v>
      </c>
      <c r="DX417">
        <v>1</v>
      </c>
      <c r="DZ417" t="s">
        <v>3</v>
      </c>
      <c r="EA417" t="s">
        <v>3</v>
      </c>
      <c r="EB417" t="s">
        <v>3</v>
      </c>
      <c r="EC417" t="s">
        <v>3</v>
      </c>
      <c r="EE417">
        <v>1441815344</v>
      </c>
      <c r="EF417">
        <v>1</v>
      </c>
      <c r="EG417" t="s">
        <v>21</v>
      </c>
      <c r="EH417">
        <v>0</v>
      </c>
      <c r="EI417" t="s">
        <v>3</v>
      </c>
      <c r="EJ417">
        <v>4</v>
      </c>
      <c r="EK417">
        <v>0</v>
      </c>
      <c r="EL417" t="s">
        <v>22</v>
      </c>
      <c r="EM417" t="s">
        <v>23</v>
      </c>
      <c r="EO417" t="s">
        <v>3</v>
      </c>
      <c r="EQ417">
        <v>1024</v>
      </c>
      <c r="ER417">
        <v>729.97</v>
      </c>
      <c r="ES417">
        <v>0.04</v>
      </c>
      <c r="ET417">
        <v>0</v>
      </c>
      <c r="EU417">
        <v>0</v>
      </c>
      <c r="EV417">
        <v>729.93</v>
      </c>
      <c r="EW417">
        <v>1.1000000000000001</v>
      </c>
      <c r="EX417">
        <v>0</v>
      </c>
      <c r="EY417">
        <v>0</v>
      </c>
      <c r="FQ417">
        <v>0</v>
      </c>
      <c r="FR417">
        <f t="shared" si="220"/>
        <v>0</v>
      </c>
      <c r="FS417">
        <v>0</v>
      </c>
      <c r="FX417">
        <v>70</v>
      </c>
      <c r="FY417">
        <v>10</v>
      </c>
      <c r="GA417" t="s">
        <v>3</v>
      </c>
      <c r="GD417">
        <v>0</v>
      </c>
      <c r="GF417">
        <v>-1196827880</v>
      </c>
      <c r="GG417">
        <v>2</v>
      </c>
      <c r="GH417">
        <v>1</v>
      </c>
      <c r="GI417">
        <v>-2</v>
      </c>
      <c r="GJ417">
        <v>0</v>
      </c>
      <c r="GK417">
        <f>ROUND(R417*(R12)/100,2)</f>
        <v>0</v>
      </c>
      <c r="GL417">
        <f t="shared" si="221"/>
        <v>0</v>
      </c>
      <c r="GM417">
        <f t="shared" si="222"/>
        <v>5255.65</v>
      </c>
      <c r="GN417">
        <f t="shared" si="223"/>
        <v>0</v>
      </c>
      <c r="GO417">
        <f t="shared" si="224"/>
        <v>0</v>
      </c>
      <c r="GP417">
        <f t="shared" si="225"/>
        <v>5255.65</v>
      </c>
      <c r="GR417">
        <v>0</v>
      </c>
      <c r="GS417">
        <v>3</v>
      </c>
      <c r="GT417">
        <v>0</v>
      </c>
      <c r="GU417" t="s">
        <v>3</v>
      </c>
      <c r="GV417">
        <f t="shared" si="226"/>
        <v>0</v>
      </c>
      <c r="GW417">
        <v>1</v>
      </c>
      <c r="GX417">
        <f t="shared" si="227"/>
        <v>0</v>
      </c>
      <c r="HA417">
        <v>0</v>
      </c>
      <c r="HB417">
        <v>0</v>
      </c>
      <c r="HC417">
        <f t="shared" si="228"/>
        <v>0</v>
      </c>
      <c r="HE417" t="s">
        <v>3</v>
      </c>
      <c r="HF417" t="s">
        <v>3</v>
      </c>
      <c r="HM417" t="s">
        <v>3</v>
      </c>
      <c r="HN417" t="s">
        <v>3</v>
      </c>
      <c r="HO417" t="s">
        <v>3</v>
      </c>
      <c r="HP417" t="s">
        <v>3</v>
      </c>
      <c r="HQ417" t="s">
        <v>3</v>
      </c>
      <c r="IK417">
        <v>0</v>
      </c>
    </row>
    <row r="418" spans="1:245" x14ac:dyDescent="0.2">
      <c r="A418">
        <v>17</v>
      </c>
      <c r="B418">
        <v>1</v>
      </c>
      <c r="C418">
        <f>ROW(SmtRes!A33)</f>
        <v>33</v>
      </c>
      <c r="D418">
        <f>ROW(EtalonRes!A93)</f>
        <v>93</v>
      </c>
      <c r="E418" t="s">
        <v>3</v>
      </c>
      <c r="F418" t="s">
        <v>181</v>
      </c>
      <c r="G418" t="s">
        <v>182</v>
      </c>
      <c r="H418" t="s">
        <v>167</v>
      </c>
      <c r="I418">
        <v>2</v>
      </c>
      <c r="J418">
        <v>0</v>
      </c>
      <c r="K418">
        <v>2</v>
      </c>
      <c r="O418">
        <f t="shared" si="194"/>
        <v>14200.68</v>
      </c>
      <c r="P418">
        <f t="shared" si="195"/>
        <v>9.44</v>
      </c>
      <c r="Q418">
        <f t="shared" si="196"/>
        <v>6352.86</v>
      </c>
      <c r="R418">
        <f t="shared" si="197"/>
        <v>4015.62</v>
      </c>
      <c r="S418">
        <f t="shared" si="198"/>
        <v>7838.38</v>
      </c>
      <c r="T418">
        <f t="shared" si="199"/>
        <v>0</v>
      </c>
      <c r="U418">
        <f t="shared" si="200"/>
        <v>12.88</v>
      </c>
      <c r="V418">
        <f t="shared" si="201"/>
        <v>0</v>
      </c>
      <c r="W418">
        <f t="shared" si="202"/>
        <v>0</v>
      </c>
      <c r="X418">
        <f t="shared" si="203"/>
        <v>5486.87</v>
      </c>
      <c r="Y418">
        <f t="shared" si="204"/>
        <v>783.84</v>
      </c>
      <c r="AA418">
        <v>-1</v>
      </c>
      <c r="AB418">
        <f t="shared" si="205"/>
        <v>7100.34</v>
      </c>
      <c r="AC418">
        <f>ROUND((ES418),6)</f>
        <v>4.72</v>
      </c>
      <c r="AD418">
        <f>ROUND((((ET418)-(EU418))+AE418),6)</f>
        <v>3176.43</v>
      </c>
      <c r="AE418">
        <f>ROUND((EU418),6)</f>
        <v>2007.81</v>
      </c>
      <c r="AF418">
        <f>ROUND((EV418),6)</f>
        <v>3919.19</v>
      </c>
      <c r="AG418">
        <f t="shared" si="207"/>
        <v>0</v>
      </c>
      <c r="AH418">
        <f>(EW418)</f>
        <v>6.44</v>
      </c>
      <c r="AI418">
        <f>(EX418)</f>
        <v>0</v>
      </c>
      <c r="AJ418">
        <f t="shared" si="209"/>
        <v>0</v>
      </c>
      <c r="AK418">
        <v>7100.34</v>
      </c>
      <c r="AL418">
        <v>4.72</v>
      </c>
      <c r="AM418">
        <v>3176.43</v>
      </c>
      <c r="AN418">
        <v>2007.81</v>
      </c>
      <c r="AO418">
        <v>3919.19</v>
      </c>
      <c r="AP418">
        <v>0</v>
      </c>
      <c r="AQ418">
        <v>6.44</v>
      </c>
      <c r="AR418">
        <v>0</v>
      </c>
      <c r="AS418">
        <v>0</v>
      </c>
      <c r="AT418">
        <v>70</v>
      </c>
      <c r="AU418">
        <v>10</v>
      </c>
      <c r="AV418">
        <v>1</v>
      </c>
      <c r="AW418">
        <v>1</v>
      </c>
      <c r="AZ418">
        <v>1</v>
      </c>
      <c r="BA418">
        <v>1</v>
      </c>
      <c r="BB418">
        <v>1</v>
      </c>
      <c r="BC418">
        <v>1</v>
      </c>
      <c r="BD418" t="s">
        <v>3</v>
      </c>
      <c r="BE418" t="s">
        <v>3</v>
      </c>
      <c r="BF418" t="s">
        <v>3</v>
      </c>
      <c r="BG418" t="s">
        <v>3</v>
      </c>
      <c r="BH418">
        <v>0</v>
      </c>
      <c r="BI418">
        <v>4</v>
      </c>
      <c r="BJ418" t="s">
        <v>183</v>
      </c>
      <c r="BM418">
        <v>0</v>
      </c>
      <c r="BN418">
        <v>0</v>
      </c>
      <c r="BO418" t="s">
        <v>3</v>
      </c>
      <c r="BP418">
        <v>0</v>
      </c>
      <c r="BQ418">
        <v>1</v>
      </c>
      <c r="BR418">
        <v>0</v>
      </c>
      <c r="BS418">
        <v>1</v>
      </c>
      <c r="BT418">
        <v>1</v>
      </c>
      <c r="BU418">
        <v>1</v>
      </c>
      <c r="BV418">
        <v>1</v>
      </c>
      <c r="BW418">
        <v>1</v>
      </c>
      <c r="BX418">
        <v>1</v>
      </c>
      <c r="BY418" t="s">
        <v>3</v>
      </c>
      <c r="BZ418">
        <v>70</v>
      </c>
      <c r="CA418">
        <v>10</v>
      </c>
      <c r="CB418" t="s">
        <v>3</v>
      </c>
      <c r="CE418">
        <v>0</v>
      </c>
      <c r="CF418">
        <v>0</v>
      </c>
      <c r="CG418">
        <v>0</v>
      </c>
      <c r="CM418">
        <v>0</v>
      </c>
      <c r="CN418" t="s">
        <v>3</v>
      </c>
      <c r="CO418">
        <v>0</v>
      </c>
      <c r="CP418">
        <f t="shared" si="210"/>
        <v>14200.68</v>
      </c>
      <c r="CQ418">
        <f t="shared" si="211"/>
        <v>4.72</v>
      </c>
      <c r="CR418">
        <f>((((ET418)*BB418-(EU418)*BS418)+AE418*BS418)*AV418)</f>
        <v>3176.43</v>
      </c>
      <c r="CS418">
        <f t="shared" si="212"/>
        <v>2007.81</v>
      </c>
      <c r="CT418">
        <f t="shared" si="213"/>
        <v>3919.19</v>
      </c>
      <c r="CU418">
        <f t="shared" si="214"/>
        <v>0</v>
      </c>
      <c r="CV418">
        <f t="shared" si="215"/>
        <v>6.44</v>
      </c>
      <c r="CW418">
        <f t="shared" si="216"/>
        <v>0</v>
      </c>
      <c r="CX418">
        <f t="shared" si="217"/>
        <v>0</v>
      </c>
      <c r="CY418">
        <f t="shared" si="218"/>
        <v>5486.866</v>
      </c>
      <c r="CZ418">
        <f t="shared" si="219"/>
        <v>783.83800000000008</v>
      </c>
      <c r="DC418" t="s">
        <v>3</v>
      </c>
      <c r="DD418" t="s">
        <v>3</v>
      </c>
      <c r="DE418" t="s">
        <v>3</v>
      </c>
      <c r="DF418" t="s">
        <v>3</v>
      </c>
      <c r="DG418" t="s">
        <v>3</v>
      </c>
      <c r="DH418" t="s">
        <v>3</v>
      </c>
      <c r="DI418" t="s">
        <v>3</v>
      </c>
      <c r="DJ418" t="s">
        <v>3</v>
      </c>
      <c r="DK418" t="s">
        <v>3</v>
      </c>
      <c r="DL418" t="s">
        <v>3</v>
      </c>
      <c r="DM418" t="s">
        <v>3</v>
      </c>
      <c r="DN418">
        <v>0</v>
      </c>
      <c r="DO418">
        <v>0</v>
      </c>
      <c r="DP418">
        <v>1</v>
      </c>
      <c r="DQ418">
        <v>1</v>
      </c>
      <c r="DU418">
        <v>1013</v>
      </c>
      <c r="DV418" t="s">
        <v>167</v>
      </c>
      <c r="DW418" t="s">
        <v>167</v>
      </c>
      <c r="DX418">
        <v>1</v>
      </c>
      <c r="DZ418" t="s">
        <v>3</v>
      </c>
      <c r="EA418" t="s">
        <v>3</v>
      </c>
      <c r="EB418" t="s">
        <v>3</v>
      </c>
      <c r="EC418" t="s">
        <v>3</v>
      </c>
      <c r="EE418">
        <v>1441815344</v>
      </c>
      <c r="EF418">
        <v>1</v>
      </c>
      <c r="EG418" t="s">
        <v>21</v>
      </c>
      <c r="EH418">
        <v>0</v>
      </c>
      <c r="EI418" t="s">
        <v>3</v>
      </c>
      <c r="EJ418">
        <v>4</v>
      </c>
      <c r="EK418">
        <v>0</v>
      </c>
      <c r="EL418" t="s">
        <v>22</v>
      </c>
      <c r="EM418" t="s">
        <v>23</v>
      </c>
      <c r="EO418" t="s">
        <v>3</v>
      </c>
      <c r="EQ418">
        <v>1024</v>
      </c>
      <c r="ER418">
        <v>7100.34</v>
      </c>
      <c r="ES418">
        <v>4.72</v>
      </c>
      <c r="ET418">
        <v>3176.43</v>
      </c>
      <c r="EU418">
        <v>2007.81</v>
      </c>
      <c r="EV418">
        <v>3919.19</v>
      </c>
      <c r="EW418">
        <v>6.44</v>
      </c>
      <c r="EX418">
        <v>0</v>
      </c>
      <c r="EY418">
        <v>0</v>
      </c>
      <c r="FQ418">
        <v>0</v>
      </c>
      <c r="FR418">
        <f t="shared" si="220"/>
        <v>0</v>
      </c>
      <c r="FS418">
        <v>0</v>
      </c>
      <c r="FX418">
        <v>70</v>
      </c>
      <c r="FY418">
        <v>10</v>
      </c>
      <c r="GA418" t="s">
        <v>3</v>
      </c>
      <c r="GD418">
        <v>0</v>
      </c>
      <c r="GF418">
        <v>438330013</v>
      </c>
      <c r="GG418">
        <v>2</v>
      </c>
      <c r="GH418">
        <v>1</v>
      </c>
      <c r="GI418">
        <v>-2</v>
      </c>
      <c r="GJ418">
        <v>0</v>
      </c>
      <c r="GK418">
        <f>ROUND(R418*(R12)/100,2)</f>
        <v>4336.87</v>
      </c>
      <c r="GL418">
        <f t="shared" si="221"/>
        <v>0</v>
      </c>
      <c r="GM418">
        <f t="shared" si="222"/>
        <v>24808.26</v>
      </c>
      <c r="GN418">
        <f t="shared" si="223"/>
        <v>0</v>
      </c>
      <c r="GO418">
        <f t="shared" si="224"/>
        <v>0</v>
      </c>
      <c r="GP418">
        <f t="shared" si="225"/>
        <v>24808.26</v>
      </c>
      <c r="GR418">
        <v>0</v>
      </c>
      <c r="GS418">
        <v>3</v>
      </c>
      <c r="GT418">
        <v>0</v>
      </c>
      <c r="GU418" t="s">
        <v>3</v>
      </c>
      <c r="GV418">
        <f t="shared" si="226"/>
        <v>0</v>
      </c>
      <c r="GW418">
        <v>1</v>
      </c>
      <c r="GX418">
        <f t="shared" si="227"/>
        <v>0</v>
      </c>
      <c r="HA418">
        <v>0</v>
      </c>
      <c r="HB418">
        <v>0</v>
      </c>
      <c r="HC418">
        <f t="shared" si="228"/>
        <v>0</v>
      </c>
      <c r="HE418" t="s">
        <v>3</v>
      </c>
      <c r="HF418" t="s">
        <v>3</v>
      </c>
      <c r="HM418" t="s">
        <v>3</v>
      </c>
      <c r="HN418" t="s">
        <v>3</v>
      </c>
      <c r="HO418" t="s">
        <v>3</v>
      </c>
      <c r="HP418" t="s">
        <v>3</v>
      </c>
      <c r="HQ418" t="s">
        <v>3</v>
      </c>
      <c r="IK418">
        <v>0</v>
      </c>
    </row>
    <row r="419" spans="1:245" x14ac:dyDescent="0.2">
      <c r="A419">
        <v>17</v>
      </c>
      <c r="B419">
        <v>1</v>
      </c>
      <c r="D419">
        <f>ROW(EtalonRes!A95)</f>
        <v>95</v>
      </c>
      <c r="E419" t="s">
        <v>184</v>
      </c>
      <c r="F419" t="s">
        <v>127</v>
      </c>
      <c r="G419" t="s">
        <v>185</v>
      </c>
      <c r="H419" t="s">
        <v>18</v>
      </c>
      <c r="I419">
        <v>16</v>
      </c>
      <c r="J419">
        <v>0</v>
      </c>
      <c r="K419">
        <v>16</v>
      </c>
      <c r="O419">
        <f t="shared" si="194"/>
        <v>4578.88</v>
      </c>
      <c r="P419">
        <f t="shared" si="195"/>
        <v>0</v>
      </c>
      <c r="Q419">
        <f t="shared" si="196"/>
        <v>1250.8800000000001</v>
      </c>
      <c r="R419">
        <f t="shared" si="197"/>
        <v>793.12</v>
      </c>
      <c r="S419">
        <f t="shared" si="198"/>
        <v>3328</v>
      </c>
      <c r="T419">
        <f t="shared" si="199"/>
        <v>0</v>
      </c>
      <c r="U419">
        <f t="shared" si="200"/>
        <v>5.92</v>
      </c>
      <c r="V419">
        <f t="shared" si="201"/>
        <v>0</v>
      </c>
      <c r="W419">
        <f t="shared" si="202"/>
        <v>0</v>
      </c>
      <c r="X419">
        <f t="shared" si="203"/>
        <v>2329.6</v>
      </c>
      <c r="Y419">
        <f t="shared" si="204"/>
        <v>332.8</v>
      </c>
      <c r="AA419">
        <v>1473091778</v>
      </c>
      <c r="AB419">
        <f t="shared" si="205"/>
        <v>286.18</v>
      </c>
      <c r="AC419">
        <f>ROUND((ES419),6)</f>
        <v>0</v>
      </c>
      <c r="AD419">
        <f>ROUND((((ET419)-(EU419))+AE419),6)</f>
        <v>78.180000000000007</v>
      </c>
      <c r="AE419">
        <f>ROUND((EU419),6)</f>
        <v>49.57</v>
      </c>
      <c r="AF419">
        <f>ROUND((EV419),6)</f>
        <v>208</v>
      </c>
      <c r="AG419">
        <f t="shared" si="207"/>
        <v>0</v>
      </c>
      <c r="AH419">
        <f>(EW419)</f>
        <v>0.37</v>
      </c>
      <c r="AI419">
        <f>(EX419)</f>
        <v>0</v>
      </c>
      <c r="AJ419">
        <f t="shared" si="209"/>
        <v>0</v>
      </c>
      <c r="AK419">
        <v>286.18</v>
      </c>
      <c r="AL419">
        <v>0</v>
      </c>
      <c r="AM419">
        <v>78.180000000000007</v>
      </c>
      <c r="AN419">
        <v>49.57</v>
      </c>
      <c r="AO419">
        <v>208</v>
      </c>
      <c r="AP419">
        <v>0</v>
      </c>
      <c r="AQ419">
        <v>0.37</v>
      </c>
      <c r="AR419">
        <v>0</v>
      </c>
      <c r="AS419">
        <v>0</v>
      </c>
      <c r="AT419">
        <v>70</v>
      </c>
      <c r="AU419">
        <v>10</v>
      </c>
      <c r="AV419">
        <v>1</v>
      </c>
      <c r="AW419">
        <v>1</v>
      </c>
      <c r="AZ419">
        <v>1</v>
      </c>
      <c r="BA419">
        <v>1</v>
      </c>
      <c r="BB419">
        <v>1</v>
      </c>
      <c r="BC419">
        <v>1</v>
      </c>
      <c r="BD419" t="s">
        <v>3</v>
      </c>
      <c r="BE419" t="s">
        <v>3</v>
      </c>
      <c r="BF419" t="s">
        <v>3</v>
      </c>
      <c r="BG419" t="s">
        <v>3</v>
      </c>
      <c r="BH419">
        <v>0</v>
      </c>
      <c r="BI419">
        <v>4</v>
      </c>
      <c r="BJ419" t="s">
        <v>128</v>
      </c>
      <c r="BM419">
        <v>0</v>
      </c>
      <c r="BN419">
        <v>0</v>
      </c>
      <c r="BO419" t="s">
        <v>3</v>
      </c>
      <c r="BP419">
        <v>0</v>
      </c>
      <c r="BQ419">
        <v>1</v>
      </c>
      <c r="BR419">
        <v>0</v>
      </c>
      <c r="BS419">
        <v>1</v>
      </c>
      <c r="BT419">
        <v>1</v>
      </c>
      <c r="BU419">
        <v>1</v>
      </c>
      <c r="BV419">
        <v>1</v>
      </c>
      <c r="BW419">
        <v>1</v>
      </c>
      <c r="BX419">
        <v>1</v>
      </c>
      <c r="BY419" t="s">
        <v>3</v>
      </c>
      <c r="BZ419">
        <v>70</v>
      </c>
      <c r="CA419">
        <v>10</v>
      </c>
      <c r="CB419" t="s">
        <v>3</v>
      </c>
      <c r="CE419">
        <v>0</v>
      </c>
      <c r="CF419">
        <v>0</v>
      </c>
      <c r="CG419">
        <v>0</v>
      </c>
      <c r="CM419">
        <v>0</v>
      </c>
      <c r="CN419" t="s">
        <v>3</v>
      </c>
      <c r="CO419">
        <v>0</v>
      </c>
      <c r="CP419">
        <f t="shared" si="210"/>
        <v>4578.88</v>
      </c>
      <c r="CQ419">
        <f t="shared" si="211"/>
        <v>0</v>
      </c>
      <c r="CR419">
        <f>((((ET419)*BB419-(EU419)*BS419)+AE419*BS419)*AV419)</f>
        <v>78.180000000000007</v>
      </c>
      <c r="CS419">
        <f t="shared" si="212"/>
        <v>49.57</v>
      </c>
      <c r="CT419">
        <f t="shared" si="213"/>
        <v>208</v>
      </c>
      <c r="CU419">
        <f t="shared" si="214"/>
        <v>0</v>
      </c>
      <c r="CV419">
        <f t="shared" si="215"/>
        <v>0.37</v>
      </c>
      <c r="CW419">
        <f t="shared" si="216"/>
        <v>0</v>
      </c>
      <c r="CX419">
        <f t="shared" si="217"/>
        <v>0</v>
      </c>
      <c r="CY419">
        <f t="shared" si="218"/>
        <v>2329.6</v>
      </c>
      <c r="CZ419">
        <f t="shared" si="219"/>
        <v>332.8</v>
      </c>
      <c r="DC419" t="s">
        <v>3</v>
      </c>
      <c r="DD419" t="s">
        <v>3</v>
      </c>
      <c r="DE419" t="s">
        <v>3</v>
      </c>
      <c r="DF419" t="s">
        <v>3</v>
      </c>
      <c r="DG419" t="s">
        <v>3</v>
      </c>
      <c r="DH419" t="s">
        <v>3</v>
      </c>
      <c r="DI419" t="s">
        <v>3</v>
      </c>
      <c r="DJ419" t="s">
        <v>3</v>
      </c>
      <c r="DK419" t="s">
        <v>3</v>
      </c>
      <c r="DL419" t="s">
        <v>3</v>
      </c>
      <c r="DM419" t="s">
        <v>3</v>
      </c>
      <c r="DN419">
        <v>0</v>
      </c>
      <c r="DO419">
        <v>0</v>
      </c>
      <c r="DP419">
        <v>1</v>
      </c>
      <c r="DQ419">
        <v>1</v>
      </c>
      <c r="DU419">
        <v>16987630</v>
      </c>
      <c r="DV419" t="s">
        <v>18</v>
      </c>
      <c r="DW419" t="s">
        <v>18</v>
      </c>
      <c r="DX419">
        <v>1</v>
      </c>
      <c r="DZ419" t="s">
        <v>3</v>
      </c>
      <c r="EA419" t="s">
        <v>3</v>
      </c>
      <c r="EB419" t="s">
        <v>3</v>
      </c>
      <c r="EC419" t="s">
        <v>3</v>
      </c>
      <c r="EE419">
        <v>1441815344</v>
      </c>
      <c r="EF419">
        <v>1</v>
      </c>
      <c r="EG419" t="s">
        <v>21</v>
      </c>
      <c r="EH419">
        <v>0</v>
      </c>
      <c r="EI419" t="s">
        <v>3</v>
      </c>
      <c r="EJ419">
        <v>4</v>
      </c>
      <c r="EK419">
        <v>0</v>
      </c>
      <c r="EL419" t="s">
        <v>22</v>
      </c>
      <c r="EM419" t="s">
        <v>23</v>
      </c>
      <c r="EO419" t="s">
        <v>3</v>
      </c>
      <c r="EQ419">
        <v>0</v>
      </c>
      <c r="ER419">
        <v>286.18</v>
      </c>
      <c r="ES419">
        <v>0</v>
      </c>
      <c r="ET419">
        <v>78.180000000000007</v>
      </c>
      <c r="EU419">
        <v>49.57</v>
      </c>
      <c r="EV419">
        <v>208</v>
      </c>
      <c r="EW419">
        <v>0.37</v>
      </c>
      <c r="EX419">
        <v>0</v>
      </c>
      <c r="EY419">
        <v>0</v>
      </c>
      <c r="FQ419">
        <v>0</v>
      </c>
      <c r="FR419">
        <f t="shared" si="220"/>
        <v>0</v>
      </c>
      <c r="FS419">
        <v>0</v>
      </c>
      <c r="FX419">
        <v>70</v>
      </c>
      <c r="FY419">
        <v>10</v>
      </c>
      <c r="GA419" t="s">
        <v>3</v>
      </c>
      <c r="GD419">
        <v>0</v>
      </c>
      <c r="GF419">
        <v>-1383588751</v>
      </c>
      <c r="GG419">
        <v>2</v>
      </c>
      <c r="GH419">
        <v>1</v>
      </c>
      <c r="GI419">
        <v>-2</v>
      </c>
      <c r="GJ419">
        <v>0</v>
      </c>
      <c r="GK419">
        <f>ROUND(R419*(R12)/100,2)</f>
        <v>856.57</v>
      </c>
      <c r="GL419">
        <f t="shared" si="221"/>
        <v>0</v>
      </c>
      <c r="GM419">
        <f t="shared" si="222"/>
        <v>8097.85</v>
      </c>
      <c r="GN419">
        <f t="shared" si="223"/>
        <v>0</v>
      </c>
      <c r="GO419">
        <f t="shared" si="224"/>
        <v>0</v>
      </c>
      <c r="GP419">
        <f t="shared" si="225"/>
        <v>8097.85</v>
      </c>
      <c r="GR419">
        <v>0</v>
      </c>
      <c r="GS419">
        <v>3</v>
      </c>
      <c r="GT419">
        <v>0</v>
      </c>
      <c r="GU419" t="s">
        <v>3</v>
      </c>
      <c r="GV419">
        <f t="shared" si="226"/>
        <v>0</v>
      </c>
      <c r="GW419">
        <v>1</v>
      </c>
      <c r="GX419">
        <f t="shared" si="227"/>
        <v>0</v>
      </c>
      <c r="HA419">
        <v>0</v>
      </c>
      <c r="HB419">
        <v>0</v>
      </c>
      <c r="HC419">
        <f t="shared" si="228"/>
        <v>0</v>
      </c>
      <c r="HE419" t="s">
        <v>3</v>
      </c>
      <c r="HF419" t="s">
        <v>3</v>
      </c>
      <c r="HM419" t="s">
        <v>3</v>
      </c>
      <c r="HN419" t="s">
        <v>3</v>
      </c>
      <c r="HO419" t="s">
        <v>3</v>
      </c>
      <c r="HP419" t="s">
        <v>3</v>
      </c>
      <c r="HQ419" t="s">
        <v>3</v>
      </c>
      <c r="IK419">
        <v>0</v>
      </c>
    </row>
    <row r="420" spans="1:245" x14ac:dyDescent="0.2">
      <c r="A420">
        <v>17</v>
      </c>
      <c r="B420">
        <v>1</v>
      </c>
      <c r="D420">
        <f>ROW(EtalonRes!A96)</f>
        <v>96</v>
      </c>
      <c r="E420" t="s">
        <v>3</v>
      </c>
      <c r="F420" t="s">
        <v>186</v>
      </c>
      <c r="G420" t="s">
        <v>187</v>
      </c>
      <c r="H420" t="s">
        <v>18</v>
      </c>
      <c r="I420">
        <v>16</v>
      </c>
      <c r="J420">
        <v>0</v>
      </c>
      <c r="K420">
        <v>16</v>
      </c>
      <c r="O420">
        <f t="shared" si="194"/>
        <v>13258.88</v>
      </c>
      <c r="P420">
        <f t="shared" si="195"/>
        <v>0</v>
      </c>
      <c r="Q420">
        <f t="shared" si="196"/>
        <v>0</v>
      </c>
      <c r="R420">
        <f t="shared" si="197"/>
        <v>0</v>
      </c>
      <c r="S420">
        <f t="shared" si="198"/>
        <v>13258.88</v>
      </c>
      <c r="T420">
        <f t="shared" si="199"/>
        <v>0</v>
      </c>
      <c r="U420">
        <f t="shared" si="200"/>
        <v>25.6</v>
      </c>
      <c r="V420">
        <f t="shared" si="201"/>
        <v>0</v>
      </c>
      <c r="W420">
        <f t="shared" si="202"/>
        <v>0</v>
      </c>
      <c r="X420">
        <f t="shared" si="203"/>
        <v>9281.2199999999993</v>
      </c>
      <c r="Y420">
        <f t="shared" si="204"/>
        <v>1325.89</v>
      </c>
      <c r="AA420">
        <v>-1</v>
      </c>
      <c r="AB420">
        <f t="shared" si="205"/>
        <v>828.68</v>
      </c>
      <c r="AC420">
        <f>ROUND(((ES420*4)),6)</f>
        <v>0</v>
      </c>
      <c r="AD420">
        <f>ROUND(((((ET420*4))-((EU420*4)))+AE420),6)</f>
        <v>0</v>
      </c>
      <c r="AE420">
        <f>ROUND(((EU420*4)),6)</f>
        <v>0</v>
      </c>
      <c r="AF420">
        <f>ROUND(((EV420*4)),6)</f>
        <v>828.68</v>
      </c>
      <c r="AG420">
        <f t="shared" si="207"/>
        <v>0</v>
      </c>
      <c r="AH420">
        <f>((EW420*4))</f>
        <v>1.6</v>
      </c>
      <c r="AI420">
        <f>((EX420*4))</f>
        <v>0</v>
      </c>
      <c r="AJ420">
        <f t="shared" si="209"/>
        <v>0</v>
      </c>
      <c r="AK420">
        <v>207.17</v>
      </c>
      <c r="AL420">
        <v>0</v>
      </c>
      <c r="AM420">
        <v>0</v>
      </c>
      <c r="AN420">
        <v>0</v>
      </c>
      <c r="AO420">
        <v>207.17</v>
      </c>
      <c r="AP420">
        <v>0</v>
      </c>
      <c r="AQ420">
        <v>0.4</v>
      </c>
      <c r="AR420">
        <v>0</v>
      </c>
      <c r="AS420">
        <v>0</v>
      </c>
      <c r="AT420">
        <v>70</v>
      </c>
      <c r="AU420">
        <v>10</v>
      </c>
      <c r="AV420">
        <v>1</v>
      </c>
      <c r="AW420">
        <v>1</v>
      </c>
      <c r="AZ420">
        <v>1</v>
      </c>
      <c r="BA420">
        <v>1</v>
      </c>
      <c r="BB420">
        <v>1</v>
      </c>
      <c r="BC420">
        <v>1</v>
      </c>
      <c r="BD420" t="s">
        <v>3</v>
      </c>
      <c r="BE420" t="s">
        <v>3</v>
      </c>
      <c r="BF420" t="s">
        <v>3</v>
      </c>
      <c r="BG420" t="s">
        <v>3</v>
      </c>
      <c r="BH420">
        <v>0</v>
      </c>
      <c r="BI420">
        <v>4</v>
      </c>
      <c r="BJ420" t="s">
        <v>188</v>
      </c>
      <c r="BM420">
        <v>0</v>
      </c>
      <c r="BN420">
        <v>0</v>
      </c>
      <c r="BO420" t="s">
        <v>3</v>
      </c>
      <c r="BP420">
        <v>0</v>
      </c>
      <c r="BQ420">
        <v>1</v>
      </c>
      <c r="BR420">
        <v>0</v>
      </c>
      <c r="BS420">
        <v>1</v>
      </c>
      <c r="BT420">
        <v>1</v>
      </c>
      <c r="BU420">
        <v>1</v>
      </c>
      <c r="BV420">
        <v>1</v>
      </c>
      <c r="BW420">
        <v>1</v>
      </c>
      <c r="BX420">
        <v>1</v>
      </c>
      <c r="BY420" t="s">
        <v>3</v>
      </c>
      <c r="BZ420">
        <v>70</v>
      </c>
      <c r="CA420">
        <v>10</v>
      </c>
      <c r="CB420" t="s">
        <v>3</v>
      </c>
      <c r="CE420">
        <v>0</v>
      </c>
      <c r="CF420">
        <v>0</v>
      </c>
      <c r="CG420">
        <v>0</v>
      </c>
      <c r="CM420">
        <v>0</v>
      </c>
      <c r="CN420" t="s">
        <v>3</v>
      </c>
      <c r="CO420">
        <v>0</v>
      </c>
      <c r="CP420">
        <f t="shared" si="210"/>
        <v>13258.88</v>
      </c>
      <c r="CQ420">
        <f t="shared" si="211"/>
        <v>0</v>
      </c>
      <c r="CR420">
        <f>(((((ET420*4))*BB420-((EU420*4))*BS420)+AE420*BS420)*AV420)</f>
        <v>0</v>
      </c>
      <c r="CS420">
        <f t="shared" si="212"/>
        <v>0</v>
      </c>
      <c r="CT420">
        <f t="shared" si="213"/>
        <v>828.68</v>
      </c>
      <c r="CU420">
        <f t="shared" si="214"/>
        <v>0</v>
      </c>
      <c r="CV420">
        <f t="shared" si="215"/>
        <v>1.6</v>
      </c>
      <c r="CW420">
        <f t="shared" si="216"/>
        <v>0</v>
      </c>
      <c r="CX420">
        <f t="shared" si="217"/>
        <v>0</v>
      </c>
      <c r="CY420">
        <f t="shared" si="218"/>
        <v>9281.2160000000003</v>
      </c>
      <c r="CZ420">
        <f t="shared" si="219"/>
        <v>1325.8879999999999</v>
      </c>
      <c r="DC420" t="s">
        <v>3</v>
      </c>
      <c r="DD420" t="s">
        <v>28</v>
      </c>
      <c r="DE420" t="s">
        <v>28</v>
      </c>
      <c r="DF420" t="s">
        <v>28</v>
      </c>
      <c r="DG420" t="s">
        <v>28</v>
      </c>
      <c r="DH420" t="s">
        <v>3</v>
      </c>
      <c r="DI420" t="s">
        <v>28</v>
      </c>
      <c r="DJ420" t="s">
        <v>28</v>
      </c>
      <c r="DK420" t="s">
        <v>3</v>
      </c>
      <c r="DL420" t="s">
        <v>3</v>
      </c>
      <c r="DM420" t="s">
        <v>3</v>
      </c>
      <c r="DN420">
        <v>0</v>
      </c>
      <c r="DO420">
        <v>0</v>
      </c>
      <c r="DP420">
        <v>1</v>
      </c>
      <c r="DQ420">
        <v>1</v>
      </c>
      <c r="DU420">
        <v>16987630</v>
      </c>
      <c r="DV420" t="s">
        <v>18</v>
      </c>
      <c r="DW420" t="s">
        <v>18</v>
      </c>
      <c r="DX420">
        <v>1</v>
      </c>
      <c r="DZ420" t="s">
        <v>3</v>
      </c>
      <c r="EA420" t="s">
        <v>3</v>
      </c>
      <c r="EB420" t="s">
        <v>3</v>
      </c>
      <c r="EC420" t="s">
        <v>3</v>
      </c>
      <c r="EE420">
        <v>1441815344</v>
      </c>
      <c r="EF420">
        <v>1</v>
      </c>
      <c r="EG420" t="s">
        <v>21</v>
      </c>
      <c r="EH420">
        <v>0</v>
      </c>
      <c r="EI420" t="s">
        <v>3</v>
      </c>
      <c r="EJ420">
        <v>4</v>
      </c>
      <c r="EK420">
        <v>0</v>
      </c>
      <c r="EL420" t="s">
        <v>22</v>
      </c>
      <c r="EM420" t="s">
        <v>23</v>
      </c>
      <c r="EO420" t="s">
        <v>3</v>
      </c>
      <c r="EQ420">
        <v>1024</v>
      </c>
      <c r="ER420">
        <v>207.17</v>
      </c>
      <c r="ES420">
        <v>0</v>
      </c>
      <c r="ET420">
        <v>0</v>
      </c>
      <c r="EU420">
        <v>0</v>
      </c>
      <c r="EV420">
        <v>207.17</v>
      </c>
      <c r="EW420">
        <v>0.4</v>
      </c>
      <c r="EX420">
        <v>0</v>
      </c>
      <c r="EY420">
        <v>0</v>
      </c>
      <c r="FQ420">
        <v>0</v>
      </c>
      <c r="FR420">
        <f t="shared" si="220"/>
        <v>0</v>
      </c>
      <c r="FS420">
        <v>0</v>
      </c>
      <c r="FX420">
        <v>70</v>
      </c>
      <c r="FY420">
        <v>10</v>
      </c>
      <c r="GA420" t="s">
        <v>3</v>
      </c>
      <c r="GD420">
        <v>0</v>
      </c>
      <c r="GF420">
        <v>-1777342782</v>
      </c>
      <c r="GG420">
        <v>2</v>
      </c>
      <c r="GH420">
        <v>1</v>
      </c>
      <c r="GI420">
        <v>-2</v>
      </c>
      <c r="GJ420">
        <v>0</v>
      </c>
      <c r="GK420">
        <f>ROUND(R420*(R12)/100,2)</f>
        <v>0</v>
      </c>
      <c r="GL420">
        <f t="shared" si="221"/>
        <v>0</v>
      </c>
      <c r="GM420">
        <f t="shared" si="222"/>
        <v>23865.99</v>
      </c>
      <c r="GN420">
        <f t="shared" si="223"/>
        <v>0</v>
      </c>
      <c r="GO420">
        <f t="shared" si="224"/>
        <v>0</v>
      </c>
      <c r="GP420">
        <f t="shared" si="225"/>
        <v>23865.99</v>
      </c>
      <c r="GR420">
        <v>0</v>
      </c>
      <c r="GS420">
        <v>3</v>
      </c>
      <c r="GT420">
        <v>0</v>
      </c>
      <c r="GU420" t="s">
        <v>3</v>
      </c>
      <c r="GV420">
        <f t="shared" si="226"/>
        <v>0</v>
      </c>
      <c r="GW420">
        <v>1</v>
      </c>
      <c r="GX420">
        <f t="shared" si="227"/>
        <v>0</v>
      </c>
      <c r="HA420">
        <v>0</v>
      </c>
      <c r="HB420">
        <v>0</v>
      </c>
      <c r="HC420">
        <f t="shared" si="228"/>
        <v>0</v>
      </c>
      <c r="HE420" t="s">
        <v>3</v>
      </c>
      <c r="HF420" t="s">
        <v>3</v>
      </c>
      <c r="HM420" t="s">
        <v>3</v>
      </c>
      <c r="HN420" t="s">
        <v>3</v>
      </c>
      <c r="HO420" t="s">
        <v>3</v>
      </c>
      <c r="HP420" t="s">
        <v>3</v>
      </c>
      <c r="HQ420" t="s">
        <v>3</v>
      </c>
      <c r="IK420">
        <v>0</v>
      </c>
    </row>
    <row r="421" spans="1:245" x14ac:dyDescent="0.2">
      <c r="A421">
        <v>17</v>
      </c>
      <c r="B421">
        <v>1</v>
      </c>
      <c r="C421">
        <f>ROW(SmtRes!A36)</f>
        <v>36</v>
      </c>
      <c r="D421">
        <f>ROW(EtalonRes!A99)</f>
        <v>99</v>
      </c>
      <c r="E421" t="s">
        <v>189</v>
      </c>
      <c r="F421" t="s">
        <v>190</v>
      </c>
      <c r="G421" t="s">
        <v>191</v>
      </c>
      <c r="H421" t="s">
        <v>18</v>
      </c>
      <c r="I421">
        <v>2</v>
      </c>
      <c r="J421">
        <v>0</v>
      </c>
      <c r="K421">
        <v>2</v>
      </c>
      <c r="O421">
        <f t="shared" si="194"/>
        <v>375.52</v>
      </c>
      <c r="P421">
        <f t="shared" si="195"/>
        <v>0.94</v>
      </c>
      <c r="Q421">
        <f t="shared" si="196"/>
        <v>78.180000000000007</v>
      </c>
      <c r="R421">
        <f t="shared" si="197"/>
        <v>49.58</v>
      </c>
      <c r="S421">
        <f t="shared" si="198"/>
        <v>296.39999999999998</v>
      </c>
      <c r="T421">
        <f t="shared" si="199"/>
        <v>0</v>
      </c>
      <c r="U421">
        <f t="shared" si="200"/>
        <v>0.48</v>
      </c>
      <c r="V421">
        <f t="shared" si="201"/>
        <v>0</v>
      </c>
      <c r="W421">
        <f t="shared" si="202"/>
        <v>0</v>
      </c>
      <c r="X421">
        <f t="shared" si="203"/>
        <v>207.48</v>
      </c>
      <c r="Y421">
        <f t="shared" si="204"/>
        <v>29.64</v>
      </c>
      <c r="AA421">
        <v>1473091778</v>
      </c>
      <c r="AB421">
        <f t="shared" si="205"/>
        <v>187.76</v>
      </c>
      <c r="AC421">
        <f>ROUND((ES421),6)</f>
        <v>0.47</v>
      </c>
      <c r="AD421">
        <f>ROUND((((ET421)-(EU421))+AE421),6)</f>
        <v>39.090000000000003</v>
      </c>
      <c r="AE421">
        <f>ROUND((EU421),6)</f>
        <v>24.79</v>
      </c>
      <c r="AF421">
        <f>ROUND((EV421),6)</f>
        <v>148.19999999999999</v>
      </c>
      <c r="AG421">
        <f t="shared" si="207"/>
        <v>0</v>
      </c>
      <c r="AH421">
        <f>(EW421)</f>
        <v>0.24</v>
      </c>
      <c r="AI421">
        <f>(EX421)</f>
        <v>0</v>
      </c>
      <c r="AJ421">
        <f t="shared" si="209"/>
        <v>0</v>
      </c>
      <c r="AK421">
        <v>187.76</v>
      </c>
      <c r="AL421">
        <v>0.47</v>
      </c>
      <c r="AM421">
        <v>39.090000000000003</v>
      </c>
      <c r="AN421">
        <v>24.79</v>
      </c>
      <c r="AO421">
        <v>148.19999999999999</v>
      </c>
      <c r="AP421">
        <v>0</v>
      </c>
      <c r="AQ421">
        <v>0.24</v>
      </c>
      <c r="AR421">
        <v>0</v>
      </c>
      <c r="AS421">
        <v>0</v>
      </c>
      <c r="AT421">
        <v>70</v>
      </c>
      <c r="AU421">
        <v>10</v>
      </c>
      <c r="AV421">
        <v>1</v>
      </c>
      <c r="AW421">
        <v>1</v>
      </c>
      <c r="AZ421">
        <v>1</v>
      </c>
      <c r="BA421">
        <v>1</v>
      </c>
      <c r="BB421">
        <v>1</v>
      </c>
      <c r="BC421">
        <v>1</v>
      </c>
      <c r="BD421" t="s">
        <v>3</v>
      </c>
      <c r="BE421" t="s">
        <v>3</v>
      </c>
      <c r="BF421" t="s">
        <v>3</v>
      </c>
      <c r="BG421" t="s">
        <v>3</v>
      </c>
      <c r="BH421">
        <v>0</v>
      </c>
      <c r="BI421">
        <v>4</v>
      </c>
      <c r="BJ421" t="s">
        <v>192</v>
      </c>
      <c r="BM421">
        <v>0</v>
      </c>
      <c r="BN421">
        <v>0</v>
      </c>
      <c r="BO421" t="s">
        <v>3</v>
      </c>
      <c r="BP421">
        <v>0</v>
      </c>
      <c r="BQ421">
        <v>1</v>
      </c>
      <c r="BR421">
        <v>0</v>
      </c>
      <c r="BS421">
        <v>1</v>
      </c>
      <c r="BT421">
        <v>1</v>
      </c>
      <c r="BU421">
        <v>1</v>
      </c>
      <c r="BV421">
        <v>1</v>
      </c>
      <c r="BW421">
        <v>1</v>
      </c>
      <c r="BX421">
        <v>1</v>
      </c>
      <c r="BY421" t="s">
        <v>3</v>
      </c>
      <c r="BZ421">
        <v>70</v>
      </c>
      <c r="CA421">
        <v>10</v>
      </c>
      <c r="CB421" t="s">
        <v>3</v>
      </c>
      <c r="CE421">
        <v>0</v>
      </c>
      <c r="CF421">
        <v>0</v>
      </c>
      <c r="CG421">
        <v>0</v>
      </c>
      <c r="CM421">
        <v>0</v>
      </c>
      <c r="CN421" t="s">
        <v>3</v>
      </c>
      <c r="CO421">
        <v>0</v>
      </c>
      <c r="CP421">
        <f t="shared" si="210"/>
        <v>375.52</v>
      </c>
      <c r="CQ421">
        <f t="shared" si="211"/>
        <v>0.47</v>
      </c>
      <c r="CR421">
        <f>((((ET421)*BB421-(EU421)*BS421)+AE421*BS421)*AV421)</f>
        <v>39.090000000000003</v>
      </c>
      <c r="CS421">
        <f t="shared" si="212"/>
        <v>24.79</v>
      </c>
      <c r="CT421">
        <f t="shared" si="213"/>
        <v>148.19999999999999</v>
      </c>
      <c r="CU421">
        <f t="shared" si="214"/>
        <v>0</v>
      </c>
      <c r="CV421">
        <f t="shared" si="215"/>
        <v>0.24</v>
      </c>
      <c r="CW421">
        <f t="shared" si="216"/>
        <v>0</v>
      </c>
      <c r="CX421">
        <f t="shared" si="217"/>
        <v>0</v>
      </c>
      <c r="CY421">
        <f t="shared" si="218"/>
        <v>207.48</v>
      </c>
      <c r="CZ421">
        <f t="shared" si="219"/>
        <v>29.64</v>
      </c>
      <c r="DC421" t="s">
        <v>3</v>
      </c>
      <c r="DD421" t="s">
        <v>3</v>
      </c>
      <c r="DE421" t="s">
        <v>3</v>
      </c>
      <c r="DF421" t="s">
        <v>3</v>
      </c>
      <c r="DG421" t="s">
        <v>3</v>
      </c>
      <c r="DH421" t="s">
        <v>3</v>
      </c>
      <c r="DI421" t="s">
        <v>3</v>
      </c>
      <c r="DJ421" t="s">
        <v>3</v>
      </c>
      <c r="DK421" t="s">
        <v>3</v>
      </c>
      <c r="DL421" t="s">
        <v>3</v>
      </c>
      <c r="DM421" t="s">
        <v>3</v>
      </c>
      <c r="DN421">
        <v>0</v>
      </c>
      <c r="DO421">
        <v>0</v>
      </c>
      <c r="DP421">
        <v>1</v>
      </c>
      <c r="DQ421">
        <v>1</v>
      </c>
      <c r="DU421">
        <v>16987630</v>
      </c>
      <c r="DV421" t="s">
        <v>18</v>
      </c>
      <c r="DW421" t="s">
        <v>18</v>
      </c>
      <c r="DX421">
        <v>1</v>
      </c>
      <c r="DZ421" t="s">
        <v>3</v>
      </c>
      <c r="EA421" t="s">
        <v>3</v>
      </c>
      <c r="EB421" t="s">
        <v>3</v>
      </c>
      <c r="EC421" t="s">
        <v>3</v>
      </c>
      <c r="EE421">
        <v>1441815344</v>
      </c>
      <c r="EF421">
        <v>1</v>
      </c>
      <c r="EG421" t="s">
        <v>21</v>
      </c>
      <c r="EH421">
        <v>0</v>
      </c>
      <c r="EI421" t="s">
        <v>3</v>
      </c>
      <c r="EJ421">
        <v>4</v>
      </c>
      <c r="EK421">
        <v>0</v>
      </c>
      <c r="EL421" t="s">
        <v>22</v>
      </c>
      <c r="EM421" t="s">
        <v>23</v>
      </c>
      <c r="EO421" t="s">
        <v>3</v>
      </c>
      <c r="EQ421">
        <v>0</v>
      </c>
      <c r="ER421">
        <v>187.76</v>
      </c>
      <c r="ES421">
        <v>0.47</v>
      </c>
      <c r="ET421">
        <v>39.090000000000003</v>
      </c>
      <c r="EU421">
        <v>24.79</v>
      </c>
      <c r="EV421">
        <v>148.19999999999999</v>
      </c>
      <c r="EW421">
        <v>0.24</v>
      </c>
      <c r="EX421">
        <v>0</v>
      </c>
      <c r="EY421">
        <v>0</v>
      </c>
      <c r="FQ421">
        <v>0</v>
      </c>
      <c r="FR421">
        <f t="shared" si="220"/>
        <v>0</v>
      </c>
      <c r="FS421">
        <v>0</v>
      </c>
      <c r="FX421">
        <v>70</v>
      </c>
      <c r="FY421">
        <v>10</v>
      </c>
      <c r="GA421" t="s">
        <v>3</v>
      </c>
      <c r="GD421">
        <v>0</v>
      </c>
      <c r="GF421">
        <v>-1616566322</v>
      </c>
      <c r="GG421">
        <v>2</v>
      </c>
      <c r="GH421">
        <v>1</v>
      </c>
      <c r="GI421">
        <v>-2</v>
      </c>
      <c r="GJ421">
        <v>0</v>
      </c>
      <c r="GK421">
        <f>ROUND(R421*(R12)/100,2)</f>
        <v>53.55</v>
      </c>
      <c r="GL421">
        <f t="shared" si="221"/>
        <v>0</v>
      </c>
      <c r="GM421">
        <f t="shared" si="222"/>
        <v>666.19</v>
      </c>
      <c r="GN421">
        <f t="shared" si="223"/>
        <v>0</v>
      </c>
      <c r="GO421">
        <f t="shared" si="224"/>
        <v>0</v>
      </c>
      <c r="GP421">
        <f t="shared" si="225"/>
        <v>666.19</v>
      </c>
      <c r="GR421">
        <v>0</v>
      </c>
      <c r="GS421">
        <v>3</v>
      </c>
      <c r="GT421">
        <v>0</v>
      </c>
      <c r="GU421" t="s">
        <v>3</v>
      </c>
      <c r="GV421">
        <f t="shared" si="226"/>
        <v>0</v>
      </c>
      <c r="GW421">
        <v>1</v>
      </c>
      <c r="GX421">
        <f t="shared" si="227"/>
        <v>0</v>
      </c>
      <c r="HA421">
        <v>0</v>
      </c>
      <c r="HB421">
        <v>0</v>
      </c>
      <c r="HC421">
        <f t="shared" si="228"/>
        <v>0</v>
      </c>
      <c r="HE421" t="s">
        <v>3</v>
      </c>
      <c r="HF421" t="s">
        <v>3</v>
      </c>
      <c r="HM421" t="s">
        <v>3</v>
      </c>
      <c r="HN421" t="s">
        <v>3</v>
      </c>
      <c r="HO421" t="s">
        <v>3</v>
      </c>
      <c r="HP421" t="s">
        <v>3</v>
      </c>
      <c r="HQ421" t="s">
        <v>3</v>
      </c>
      <c r="IK421">
        <v>0</v>
      </c>
    </row>
    <row r="422" spans="1:245" x14ac:dyDescent="0.2">
      <c r="A422">
        <v>17</v>
      </c>
      <c r="B422">
        <v>1</v>
      </c>
      <c r="C422">
        <f>ROW(SmtRes!A37)</f>
        <v>37</v>
      </c>
      <c r="D422">
        <f>ROW(EtalonRes!A100)</f>
        <v>100</v>
      </c>
      <c r="E422" t="s">
        <v>3</v>
      </c>
      <c r="F422" t="s">
        <v>193</v>
      </c>
      <c r="G422" t="s">
        <v>194</v>
      </c>
      <c r="H422" t="s">
        <v>18</v>
      </c>
      <c r="I422">
        <v>2</v>
      </c>
      <c r="J422">
        <v>0</v>
      </c>
      <c r="K422">
        <v>2</v>
      </c>
      <c r="O422">
        <f t="shared" si="194"/>
        <v>5486.22</v>
      </c>
      <c r="P422">
        <f t="shared" si="195"/>
        <v>0</v>
      </c>
      <c r="Q422">
        <f t="shared" si="196"/>
        <v>0</v>
      </c>
      <c r="R422">
        <f t="shared" si="197"/>
        <v>0</v>
      </c>
      <c r="S422">
        <f t="shared" si="198"/>
        <v>5486.22</v>
      </c>
      <c r="T422">
        <f t="shared" si="199"/>
        <v>0</v>
      </c>
      <c r="U422">
        <f t="shared" si="200"/>
        <v>10.08</v>
      </c>
      <c r="V422">
        <f t="shared" si="201"/>
        <v>0</v>
      </c>
      <c r="W422">
        <f t="shared" si="202"/>
        <v>0</v>
      </c>
      <c r="X422">
        <f t="shared" si="203"/>
        <v>3840.35</v>
      </c>
      <c r="Y422">
        <f t="shared" si="204"/>
        <v>548.62</v>
      </c>
      <c r="AA422">
        <v>-1</v>
      </c>
      <c r="AB422">
        <f t="shared" si="205"/>
        <v>2743.11</v>
      </c>
      <c r="AC422">
        <f>ROUND(((ES422*3)),6)</f>
        <v>0</v>
      </c>
      <c r="AD422">
        <f>ROUND(((((ET422*3))-((EU422*3)))+AE422),6)</f>
        <v>0</v>
      </c>
      <c r="AE422">
        <f>ROUND(((EU422*3)),6)</f>
        <v>0</v>
      </c>
      <c r="AF422">
        <f>ROUND(((EV422*3)),6)</f>
        <v>2743.11</v>
      </c>
      <c r="AG422">
        <f t="shared" si="207"/>
        <v>0</v>
      </c>
      <c r="AH422">
        <f>((EW422*3))</f>
        <v>5.04</v>
      </c>
      <c r="AI422">
        <f>((EX422*3))</f>
        <v>0</v>
      </c>
      <c r="AJ422">
        <f t="shared" si="209"/>
        <v>0</v>
      </c>
      <c r="AK422">
        <v>914.37</v>
      </c>
      <c r="AL422">
        <v>0</v>
      </c>
      <c r="AM422">
        <v>0</v>
      </c>
      <c r="AN422">
        <v>0</v>
      </c>
      <c r="AO422">
        <v>914.37</v>
      </c>
      <c r="AP422">
        <v>0</v>
      </c>
      <c r="AQ422">
        <v>1.68</v>
      </c>
      <c r="AR422">
        <v>0</v>
      </c>
      <c r="AS422">
        <v>0</v>
      </c>
      <c r="AT422">
        <v>70</v>
      </c>
      <c r="AU422">
        <v>10</v>
      </c>
      <c r="AV422">
        <v>1</v>
      </c>
      <c r="AW422">
        <v>1</v>
      </c>
      <c r="AZ422">
        <v>1</v>
      </c>
      <c r="BA422">
        <v>1</v>
      </c>
      <c r="BB422">
        <v>1</v>
      </c>
      <c r="BC422">
        <v>1</v>
      </c>
      <c r="BD422" t="s">
        <v>3</v>
      </c>
      <c r="BE422" t="s">
        <v>3</v>
      </c>
      <c r="BF422" t="s">
        <v>3</v>
      </c>
      <c r="BG422" t="s">
        <v>3</v>
      </c>
      <c r="BH422">
        <v>0</v>
      </c>
      <c r="BI422">
        <v>4</v>
      </c>
      <c r="BJ422" t="s">
        <v>195</v>
      </c>
      <c r="BM422">
        <v>0</v>
      </c>
      <c r="BN422">
        <v>0</v>
      </c>
      <c r="BO422" t="s">
        <v>3</v>
      </c>
      <c r="BP422">
        <v>0</v>
      </c>
      <c r="BQ422">
        <v>1</v>
      </c>
      <c r="BR422">
        <v>0</v>
      </c>
      <c r="BS422">
        <v>1</v>
      </c>
      <c r="BT422">
        <v>1</v>
      </c>
      <c r="BU422">
        <v>1</v>
      </c>
      <c r="BV422">
        <v>1</v>
      </c>
      <c r="BW422">
        <v>1</v>
      </c>
      <c r="BX422">
        <v>1</v>
      </c>
      <c r="BY422" t="s">
        <v>3</v>
      </c>
      <c r="BZ422">
        <v>70</v>
      </c>
      <c r="CA422">
        <v>10</v>
      </c>
      <c r="CB422" t="s">
        <v>3</v>
      </c>
      <c r="CE422">
        <v>0</v>
      </c>
      <c r="CF422">
        <v>0</v>
      </c>
      <c r="CG422">
        <v>0</v>
      </c>
      <c r="CM422">
        <v>0</v>
      </c>
      <c r="CN422" t="s">
        <v>3</v>
      </c>
      <c r="CO422">
        <v>0</v>
      </c>
      <c r="CP422">
        <f t="shared" si="210"/>
        <v>5486.22</v>
      </c>
      <c r="CQ422">
        <f t="shared" si="211"/>
        <v>0</v>
      </c>
      <c r="CR422">
        <f>(((((ET422*3))*BB422-((EU422*3))*BS422)+AE422*BS422)*AV422)</f>
        <v>0</v>
      </c>
      <c r="CS422">
        <f t="shared" si="212"/>
        <v>0</v>
      </c>
      <c r="CT422">
        <f t="shared" si="213"/>
        <v>2743.11</v>
      </c>
      <c r="CU422">
        <f t="shared" si="214"/>
        <v>0</v>
      </c>
      <c r="CV422">
        <f t="shared" si="215"/>
        <v>5.04</v>
      </c>
      <c r="CW422">
        <f t="shared" si="216"/>
        <v>0</v>
      </c>
      <c r="CX422">
        <f t="shared" si="217"/>
        <v>0</v>
      </c>
      <c r="CY422">
        <f t="shared" si="218"/>
        <v>3840.3540000000003</v>
      </c>
      <c r="CZ422">
        <f t="shared" si="219"/>
        <v>548.62200000000007</v>
      </c>
      <c r="DC422" t="s">
        <v>3</v>
      </c>
      <c r="DD422" t="s">
        <v>155</v>
      </c>
      <c r="DE422" t="s">
        <v>155</v>
      </c>
      <c r="DF422" t="s">
        <v>155</v>
      </c>
      <c r="DG422" t="s">
        <v>155</v>
      </c>
      <c r="DH422" t="s">
        <v>3</v>
      </c>
      <c r="DI422" t="s">
        <v>155</v>
      </c>
      <c r="DJ422" t="s">
        <v>155</v>
      </c>
      <c r="DK422" t="s">
        <v>3</v>
      </c>
      <c r="DL422" t="s">
        <v>3</v>
      </c>
      <c r="DM422" t="s">
        <v>3</v>
      </c>
      <c r="DN422">
        <v>0</v>
      </c>
      <c r="DO422">
        <v>0</v>
      </c>
      <c r="DP422">
        <v>1</v>
      </c>
      <c r="DQ422">
        <v>1</v>
      </c>
      <c r="DU422">
        <v>16987630</v>
      </c>
      <c r="DV422" t="s">
        <v>18</v>
      </c>
      <c r="DW422" t="s">
        <v>18</v>
      </c>
      <c r="DX422">
        <v>1</v>
      </c>
      <c r="DZ422" t="s">
        <v>3</v>
      </c>
      <c r="EA422" t="s">
        <v>3</v>
      </c>
      <c r="EB422" t="s">
        <v>3</v>
      </c>
      <c r="EC422" t="s">
        <v>3</v>
      </c>
      <c r="EE422">
        <v>1441815344</v>
      </c>
      <c r="EF422">
        <v>1</v>
      </c>
      <c r="EG422" t="s">
        <v>21</v>
      </c>
      <c r="EH422">
        <v>0</v>
      </c>
      <c r="EI422" t="s">
        <v>3</v>
      </c>
      <c r="EJ422">
        <v>4</v>
      </c>
      <c r="EK422">
        <v>0</v>
      </c>
      <c r="EL422" t="s">
        <v>22</v>
      </c>
      <c r="EM422" t="s">
        <v>23</v>
      </c>
      <c r="EO422" t="s">
        <v>3</v>
      </c>
      <c r="EQ422">
        <v>1024</v>
      </c>
      <c r="ER422">
        <v>914.37</v>
      </c>
      <c r="ES422">
        <v>0</v>
      </c>
      <c r="ET422">
        <v>0</v>
      </c>
      <c r="EU422">
        <v>0</v>
      </c>
      <c r="EV422">
        <v>914.37</v>
      </c>
      <c r="EW422">
        <v>1.68</v>
      </c>
      <c r="EX422">
        <v>0</v>
      </c>
      <c r="EY422">
        <v>0</v>
      </c>
      <c r="FQ422">
        <v>0</v>
      </c>
      <c r="FR422">
        <f t="shared" si="220"/>
        <v>0</v>
      </c>
      <c r="FS422">
        <v>0</v>
      </c>
      <c r="FX422">
        <v>70</v>
      </c>
      <c r="FY422">
        <v>10</v>
      </c>
      <c r="GA422" t="s">
        <v>3</v>
      </c>
      <c r="GD422">
        <v>0</v>
      </c>
      <c r="GF422">
        <v>-506363456</v>
      </c>
      <c r="GG422">
        <v>2</v>
      </c>
      <c r="GH422">
        <v>1</v>
      </c>
      <c r="GI422">
        <v>-2</v>
      </c>
      <c r="GJ422">
        <v>0</v>
      </c>
      <c r="GK422">
        <f>ROUND(R422*(R12)/100,2)</f>
        <v>0</v>
      </c>
      <c r="GL422">
        <f t="shared" si="221"/>
        <v>0</v>
      </c>
      <c r="GM422">
        <f t="shared" si="222"/>
        <v>9875.19</v>
      </c>
      <c r="GN422">
        <f t="shared" si="223"/>
        <v>0</v>
      </c>
      <c r="GO422">
        <f t="shared" si="224"/>
        <v>0</v>
      </c>
      <c r="GP422">
        <f t="shared" si="225"/>
        <v>9875.19</v>
      </c>
      <c r="GR422">
        <v>0</v>
      </c>
      <c r="GS422">
        <v>3</v>
      </c>
      <c r="GT422">
        <v>0</v>
      </c>
      <c r="GU422" t="s">
        <v>3</v>
      </c>
      <c r="GV422">
        <f t="shared" si="226"/>
        <v>0</v>
      </c>
      <c r="GW422">
        <v>1</v>
      </c>
      <c r="GX422">
        <f t="shared" si="227"/>
        <v>0</v>
      </c>
      <c r="HA422">
        <v>0</v>
      </c>
      <c r="HB422">
        <v>0</v>
      </c>
      <c r="HC422">
        <f t="shared" si="228"/>
        <v>0</v>
      </c>
      <c r="HE422" t="s">
        <v>3</v>
      </c>
      <c r="HF422" t="s">
        <v>3</v>
      </c>
      <c r="HM422" t="s">
        <v>3</v>
      </c>
      <c r="HN422" t="s">
        <v>3</v>
      </c>
      <c r="HO422" t="s">
        <v>3</v>
      </c>
      <c r="HP422" t="s">
        <v>3</v>
      </c>
      <c r="HQ422" t="s">
        <v>3</v>
      </c>
      <c r="IK422">
        <v>0</v>
      </c>
    </row>
    <row r="424" spans="1:245" x14ac:dyDescent="0.2">
      <c r="A424" s="2">
        <v>51</v>
      </c>
      <c r="B424" s="2">
        <f>B406</f>
        <v>1</v>
      </c>
      <c r="C424" s="2">
        <f>A406</f>
        <v>5</v>
      </c>
      <c r="D424" s="2">
        <f>ROW(A406)</f>
        <v>406</v>
      </c>
      <c r="E424" s="2"/>
      <c r="F424" s="2" t="str">
        <f>IF(F406&lt;&gt;"",F406,"")</f>
        <v>Новый подраздел</v>
      </c>
      <c r="G424" s="2" t="str">
        <f>IF(G406&lt;&gt;"",G406,"")</f>
        <v>3.1  Вентиляция</v>
      </c>
      <c r="H424" s="2">
        <v>0</v>
      </c>
      <c r="I424" s="2"/>
      <c r="J424" s="2"/>
      <c r="K424" s="2"/>
      <c r="L424" s="2"/>
      <c r="M424" s="2"/>
      <c r="N424" s="2"/>
      <c r="O424" s="2">
        <f t="shared" ref="O424:T424" si="229">ROUND(AB424,2)</f>
        <v>27065.16</v>
      </c>
      <c r="P424" s="2">
        <f t="shared" si="229"/>
        <v>1.36</v>
      </c>
      <c r="Q424" s="2">
        <f t="shared" si="229"/>
        <v>1329.06</v>
      </c>
      <c r="R424" s="2">
        <f t="shared" si="229"/>
        <v>842.7</v>
      </c>
      <c r="S424" s="2">
        <f t="shared" si="229"/>
        <v>25734.74</v>
      </c>
      <c r="T424" s="2">
        <f t="shared" si="229"/>
        <v>0</v>
      </c>
      <c r="U424" s="2">
        <f>AH424</f>
        <v>39.719999999999992</v>
      </c>
      <c r="V424" s="2">
        <f>AI424</f>
        <v>0</v>
      </c>
      <c r="W424" s="2">
        <f>ROUND(AJ424,2)</f>
        <v>0</v>
      </c>
      <c r="X424" s="2">
        <f>ROUND(AK424,2)</f>
        <v>18014.32</v>
      </c>
      <c r="Y424" s="2">
        <f>ROUND(AL424,2)</f>
        <v>2573.4699999999998</v>
      </c>
      <c r="Z424" s="2"/>
      <c r="AA424" s="2"/>
      <c r="AB424" s="2">
        <f>ROUND(SUMIF(AA410:AA422,"=1473091778",O410:O422),2)</f>
        <v>27065.16</v>
      </c>
      <c r="AC424" s="2">
        <f>ROUND(SUMIF(AA410:AA422,"=1473091778",P410:P422),2)</f>
        <v>1.36</v>
      </c>
      <c r="AD424" s="2">
        <f>ROUND(SUMIF(AA410:AA422,"=1473091778",Q410:Q422),2)</f>
        <v>1329.06</v>
      </c>
      <c r="AE424" s="2">
        <f>ROUND(SUMIF(AA410:AA422,"=1473091778",R410:R422),2)</f>
        <v>842.7</v>
      </c>
      <c r="AF424" s="2">
        <f>ROUND(SUMIF(AA410:AA422,"=1473091778",S410:S422),2)</f>
        <v>25734.74</v>
      </c>
      <c r="AG424" s="2">
        <f>ROUND(SUMIF(AA410:AA422,"=1473091778",T410:T422),2)</f>
        <v>0</v>
      </c>
      <c r="AH424" s="2">
        <f>SUMIF(AA410:AA422,"=1473091778",U410:U422)</f>
        <v>39.719999999999992</v>
      </c>
      <c r="AI424" s="2">
        <f>SUMIF(AA410:AA422,"=1473091778",V410:V422)</f>
        <v>0</v>
      </c>
      <c r="AJ424" s="2">
        <f>ROUND(SUMIF(AA410:AA422,"=1473091778",W410:W422),2)</f>
        <v>0</v>
      </c>
      <c r="AK424" s="2">
        <f>ROUND(SUMIF(AA410:AA422,"=1473091778",X410:X422),2)</f>
        <v>18014.32</v>
      </c>
      <c r="AL424" s="2">
        <f>ROUND(SUMIF(AA410:AA422,"=1473091778",Y410:Y422),2)</f>
        <v>2573.4699999999998</v>
      </c>
      <c r="AM424" s="2"/>
      <c r="AN424" s="2"/>
      <c r="AO424" s="2">
        <f t="shared" ref="AO424:BD424" si="230">ROUND(BX424,2)</f>
        <v>0</v>
      </c>
      <c r="AP424" s="2">
        <f t="shared" si="230"/>
        <v>0</v>
      </c>
      <c r="AQ424" s="2">
        <f t="shared" si="230"/>
        <v>0</v>
      </c>
      <c r="AR424" s="2">
        <f t="shared" si="230"/>
        <v>48563.07</v>
      </c>
      <c r="AS424" s="2">
        <f t="shared" si="230"/>
        <v>0</v>
      </c>
      <c r="AT424" s="2">
        <f t="shared" si="230"/>
        <v>0</v>
      </c>
      <c r="AU424" s="2">
        <f t="shared" si="230"/>
        <v>48563.07</v>
      </c>
      <c r="AV424" s="2">
        <f t="shared" si="230"/>
        <v>1.36</v>
      </c>
      <c r="AW424" s="2">
        <f t="shared" si="230"/>
        <v>1.36</v>
      </c>
      <c r="AX424" s="2">
        <f t="shared" si="230"/>
        <v>0</v>
      </c>
      <c r="AY424" s="2">
        <f t="shared" si="230"/>
        <v>1.36</v>
      </c>
      <c r="AZ424" s="2">
        <f t="shared" si="230"/>
        <v>0</v>
      </c>
      <c r="BA424" s="2">
        <f t="shared" si="230"/>
        <v>0</v>
      </c>
      <c r="BB424" s="2">
        <f t="shared" si="230"/>
        <v>0</v>
      </c>
      <c r="BC424" s="2">
        <f t="shared" si="230"/>
        <v>0</v>
      </c>
      <c r="BD424" s="2">
        <f t="shared" si="230"/>
        <v>0</v>
      </c>
      <c r="BE424" s="2"/>
      <c r="BF424" s="2"/>
      <c r="BG424" s="2"/>
      <c r="BH424" s="2"/>
      <c r="BI424" s="2"/>
      <c r="BJ424" s="2"/>
      <c r="BK424" s="2"/>
      <c r="BL424" s="2"/>
      <c r="BM424" s="2"/>
      <c r="BN424" s="2"/>
      <c r="BO424" s="2"/>
      <c r="BP424" s="2"/>
      <c r="BQ424" s="2"/>
      <c r="BR424" s="2"/>
      <c r="BS424" s="2"/>
      <c r="BT424" s="2"/>
      <c r="BU424" s="2"/>
      <c r="BV424" s="2"/>
      <c r="BW424" s="2"/>
      <c r="BX424" s="2">
        <f>ROUND(SUMIF(AA410:AA422,"=1473091778",FQ410:FQ422),2)</f>
        <v>0</v>
      </c>
      <c r="BY424" s="2">
        <f>ROUND(SUMIF(AA410:AA422,"=1473091778",FR410:FR422),2)</f>
        <v>0</v>
      </c>
      <c r="BZ424" s="2">
        <f>ROUND(SUMIF(AA410:AA422,"=1473091778",GL410:GL422),2)</f>
        <v>0</v>
      </c>
      <c r="CA424" s="2">
        <f>ROUND(SUMIF(AA410:AA422,"=1473091778",GM410:GM422),2)</f>
        <v>48563.07</v>
      </c>
      <c r="CB424" s="2">
        <f>ROUND(SUMIF(AA410:AA422,"=1473091778",GN410:GN422),2)</f>
        <v>0</v>
      </c>
      <c r="CC424" s="2">
        <f>ROUND(SUMIF(AA410:AA422,"=1473091778",GO410:GO422),2)</f>
        <v>0</v>
      </c>
      <c r="CD424" s="2">
        <f>ROUND(SUMIF(AA410:AA422,"=1473091778",GP410:GP422),2)</f>
        <v>48563.07</v>
      </c>
      <c r="CE424" s="2">
        <f>AC424-BX424</f>
        <v>1.36</v>
      </c>
      <c r="CF424" s="2">
        <f>AC424-BY424</f>
        <v>1.36</v>
      </c>
      <c r="CG424" s="2">
        <f>BX424-BZ424</f>
        <v>0</v>
      </c>
      <c r="CH424" s="2">
        <f>AC424-BX424-BY424+BZ424</f>
        <v>1.36</v>
      </c>
      <c r="CI424" s="2">
        <f>BY424-BZ424</f>
        <v>0</v>
      </c>
      <c r="CJ424" s="2">
        <f>ROUND(SUMIF(AA410:AA422,"=1473091778",GX410:GX422),2)</f>
        <v>0</v>
      </c>
      <c r="CK424" s="2">
        <f>ROUND(SUMIF(AA410:AA422,"=1473091778",GY410:GY422),2)</f>
        <v>0</v>
      </c>
      <c r="CL424" s="2">
        <f>ROUND(SUMIF(AA410:AA422,"=1473091778",GZ410:GZ422),2)</f>
        <v>0</v>
      </c>
      <c r="CM424" s="2">
        <f>ROUND(SUMIF(AA410:AA422,"=1473091778",HD410:HD422),2)</f>
        <v>0</v>
      </c>
      <c r="CN424" s="2"/>
      <c r="CO424" s="2"/>
      <c r="CP424" s="2"/>
      <c r="CQ424" s="2"/>
      <c r="CR424" s="2"/>
      <c r="CS424" s="2"/>
      <c r="CT424" s="2"/>
      <c r="CU424" s="2"/>
      <c r="CV424" s="2"/>
      <c r="CW424" s="2"/>
      <c r="CX424" s="2"/>
      <c r="CY424" s="2"/>
      <c r="CZ424" s="2"/>
      <c r="DA424" s="2"/>
      <c r="DB424" s="2"/>
      <c r="DC424" s="2"/>
      <c r="DD424" s="2"/>
      <c r="DE424" s="2"/>
      <c r="DF424" s="2"/>
      <c r="DG424" s="3"/>
      <c r="DH424" s="3"/>
      <c r="DI424" s="3"/>
      <c r="DJ424" s="3"/>
      <c r="DK424" s="3"/>
      <c r="DL424" s="3"/>
      <c r="DM424" s="3"/>
      <c r="DN424" s="3"/>
      <c r="DO424" s="3"/>
      <c r="DP424" s="3"/>
      <c r="DQ424" s="3"/>
      <c r="DR424" s="3"/>
      <c r="DS424" s="3"/>
      <c r="DT424" s="3"/>
      <c r="DU424" s="3"/>
      <c r="DV424" s="3"/>
      <c r="DW424" s="3"/>
      <c r="DX424" s="3"/>
      <c r="DY424" s="3"/>
      <c r="DZ424" s="3"/>
      <c r="EA424" s="3"/>
      <c r="EB424" s="3"/>
      <c r="EC424" s="3"/>
      <c r="ED424" s="3"/>
      <c r="EE424" s="3"/>
      <c r="EF424" s="3"/>
      <c r="EG424" s="3"/>
      <c r="EH424" s="3"/>
      <c r="EI424" s="3"/>
      <c r="EJ424" s="3"/>
      <c r="EK424" s="3"/>
      <c r="EL424" s="3"/>
      <c r="EM424" s="3"/>
      <c r="EN424" s="3"/>
      <c r="EO424" s="3"/>
      <c r="EP424" s="3"/>
      <c r="EQ424" s="3"/>
      <c r="ER424" s="3"/>
      <c r="ES424" s="3"/>
      <c r="ET424" s="3"/>
      <c r="EU424" s="3"/>
      <c r="EV424" s="3"/>
      <c r="EW424" s="3"/>
      <c r="EX424" s="3"/>
      <c r="EY424" s="3"/>
      <c r="EZ424" s="3"/>
      <c r="FA424" s="3"/>
      <c r="FB424" s="3"/>
      <c r="FC424" s="3"/>
      <c r="FD424" s="3"/>
      <c r="FE424" s="3"/>
      <c r="FF424" s="3"/>
      <c r="FG424" s="3"/>
      <c r="FH424" s="3"/>
      <c r="FI424" s="3"/>
      <c r="FJ424" s="3"/>
      <c r="FK424" s="3"/>
      <c r="FL424" s="3"/>
      <c r="FM424" s="3"/>
      <c r="FN424" s="3"/>
      <c r="FO424" s="3"/>
      <c r="FP424" s="3"/>
      <c r="FQ424" s="3"/>
      <c r="FR424" s="3"/>
      <c r="FS424" s="3"/>
      <c r="FT424" s="3"/>
      <c r="FU424" s="3"/>
      <c r="FV424" s="3"/>
      <c r="FW424" s="3"/>
      <c r="FX424" s="3"/>
      <c r="FY424" s="3"/>
      <c r="FZ424" s="3"/>
      <c r="GA424" s="3"/>
      <c r="GB424" s="3"/>
      <c r="GC424" s="3"/>
      <c r="GD424" s="3"/>
      <c r="GE424" s="3"/>
      <c r="GF424" s="3"/>
      <c r="GG424" s="3"/>
      <c r="GH424" s="3"/>
      <c r="GI424" s="3"/>
      <c r="GJ424" s="3"/>
      <c r="GK424" s="3"/>
      <c r="GL424" s="3"/>
      <c r="GM424" s="3"/>
      <c r="GN424" s="3"/>
      <c r="GO424" s="3"/>
      <c r="GP424" s="3"/>
      <c r="GQ424" s="3"/>
      <c r="GR424" s="3"/>
      <c r="GS424" s="3"/>
      <c r="GT424" s="3"/>
      <c r="GU424" s="3"/>
      <c r="GV424" s="3"/>
      <c r="GW424" s="3"/>
      <c r="GX424" s="3">
        <v>0</v>
      </c>
    </row>
    <row r="426" spans="1:245" x14ac:dyDescent="0.2">
      <c r="A426" s="4">
        <v>50</v>
      </c>
      <c r="B426" s="4">
        <v>0</v>
      </c>
      <c r="C426" s="4">
        <v>0</v>
      </c>
      <c r="D426" s="4">
        <v>1</v>
      </c>
      <c r="E426" s="4">
        <v>201</v>
      </c>
      <c r="F426" s="4">
        <f>ROUND(Source!O424,O426)</f>
        <v>27065.16</v>
      </c>
      <c r="G426" s="4" t="s">
        <v>43</v>
      </c>
      <c r="H426" s="4" t="s">
        <v>44</v>
      </c>
      <c r="I426" s="4"/>
      <c r="J426" s="4"/>
      <c r="K426" s="4">
        <v>201</v>
      </c>
      <c r="L426" s="4">
        <v>1</v>
      </c>
      <c r="M426" s="4">
        <v>3</v>
      </c>
      <c r="N426" s="4" t="s">
        <v>3</v>
      </c>
      <c r="O426" s="4">
        <v>2</v>
      </c>
      <c r="P426" s="4"/>
      <c r="Q426" s="4"/>
      <c r="R426" s="4"/>
      <c r="S426" s="4"/>
      <c r="T426" s="4"/>
      <c r="U426" s="4"/>
      <c r="V426" s="4"/>
      <c r="W426" s="4">
        <v>27065.16</v>
      </c>
      <c r="X426" s="4">
        <v>1</v>
      </c>
      <c r="Y426" s="4">
        <v>27065.16</v>
      </c>
      <c r="Z426" s="4"/>
      <c r="AA426" s="4"/>
      <c r="AB426" s="4"/>
    </row>
    <row r="427" spans="1:245" x14ac:dyDescent="0.2">
      <c r="A427" s="4">
        <v>50</v>
      </c>
      <c r="B427" s="4">
        <v>0</v>
      </c>
      <c r="C427" s="4">
        <v>0</v>
      </c>
      <c r="D427" s="4">
        <v>1</v>
      </c>
      <c r="E427" s="4">
        <v>202</v>
      </c>
      <c r="F427" s="4">
        <f>ROUND(Source!P424,O427)</f>
        <v>1.36</v>
      </c>
      <c r="G427" s="4" t="s">
        <v>45</v>
      </c>
      <c r="H427" s="4" t="s">
        <v>46</v>
      </c>
      <c r="I427" s="4"/>
      <c r="J427" s="4"/>
      <c r="K427" s="4">
        <v>202</v>
      </c>
      <c r="L427" s="4">
        <v>2</v>
      </c>
      <c r="M427" s="4">
        <v>3</v>
      </c>
      <c r="N427" s="4" t="s">
        <v>3</v>
      </c>
      <c r="O427" s="4">
        <v>2</v>
      </c>
      <c r="P427" s="4"/>
      <c r="Q427" s="4"/>
      <c r="R427" s="4"/>
      <c r="S427" s="4"/>
      <c r="T427" s="4"/>
      <c r="U427" s="4"/>
      <c r="V427" s="4"/>
      <c r="W427" s="4">
        <v>1.36</v>
      </c>
      <c r="X427" s="4">
        <v>1</v>
      </c>
      <c r="Y427" s="4">
        <v>1.36</v>
      </c>
      <c r="Z427" s="4"/>
      <c r="AA427" s="4"/>
      <c r="AB427" s="4"/>
    </row>
    <row r="428" spans="1:245" x14ac:dyDescent="0.2">
      <c r="A428" s="4">
        <v>50</v>
      </c>
      <c r="B428" s="4">
        <v>0</v>
      </c>
      <c r="C428" s="4">
        <v>0</v>
      </c>
      <c r="D428" s="4">
        <v>1</v>
      </c>
      <c r="E428" s="4">
        <v>222</v>
      </c>
      <c r="F428" s="4">
        <f>ROUND(Source!AO424,O428)</f>
        <v>0</v>
      </c>
      <c r="G428" s="4" t="s">
        <v>47</v>
      </c>
      <c r="H428" s="4" t="s">
        <v>48</v>
      </c>
      <c r="I428" s="4"/>
      <c r="J428" s="4"/>
      <c r="K428" s="4">
        <v>222</v>
      </c>
      <c r="L428" s="4">
        <v>3</v>
      </c>
      <c r="M428" s="4">
        <v>3</v>
      </c>
      <c r="N428" s="4" t="s">
        <v>3</v>
      </c>
      <c r="O428" s="4">
        <v>2</v>
      </c>
      <c r="P428" s="4"/>
      <c r="Q428" s="4"/>
      <c r="R428" s="4"/>
      <c r="S428" s="4"/>
      <c r="T428" s="4"/>
      <c r="U428" s="4"/>
      <c r="V428" s="4"/>
      <c r="W428" s="4">
        <v>0</v>
      </c>
      <c r="X428" s="4">
        <v>1</v>
      </c>
      <c r="Y428" s="4">
        <v>0</v>
      </c>
      <c r="Z428" s="4"/>
      <c r="AA428" s="4"/>
      <c r="AB428" s="4"/>
    </row>
    <row r="429" spans="1:245" x14ac:dyDescent="0.2">
      <c r="A429" s="4">
        <v>50</v>
      </c>
      <c r="B429" s="4">
        <v>0</v>
      </c>
      <c r="C429" s="4">
        <v>0</v>
      </c>
      <c r="D429" s="4">
        <v>1</v>
      </c>
      <c r="E429" s="4">
        <v>225</v>
      </c>
      <c r="F429" s="4">
        <f>ROUND(Source!AV424,O429)</f>
        <v>1.36</v>
      </c>
      <c r="G429" s="4" t="s">
        <v>49</v>
      </c>
      <c r="H429" s="4" t="s">
        <v>50</v>
      </c>
      <c r="I429" s="4"/>
      <c r="J429" s="4"/>
      <c r="K429" s="4">
        <v>225</v>
      </c>
      <c r="L429" s="4">
        <v>4</v>
      </c>
      <c r="M429" s="4">
        <v>3</v>
      </c>
      <c r="N429" s="4" t="s">
        <v>3</v>
      </c>
      <c r="O429" s="4">
        <v>2</v>
      </c>
      <c r="P429" s="4"/>
      <c r="Q429" s="4"/>
      <c r="R429" s="4"/>
      <c r="S429" s="4"/>
      <c r="T429" s="4"/>
      <c r="U429" s="4"/>
      <c r="V429" s="4"/>
      <c r="W429" s="4">
        <v>1.36</v>
      </c>
      <c r="X429" s="4">
        <v>1</v>
      </c>
      <c r="Y429" s="4">
        <v>1.36</v>
      </c>
      <c r="Z429" s="4"/>
      <c r="AA429" s="4"/>
      <c r="AB429" s="4"/>
    </row>
    <row r="430" spans="1:245" x14ac:dyDescent="0.2">
      <c r="A430" s="4">
        <v>50</v>
      </c>
      <c r="B430" s="4">
        <v>0</v>
      </c>
      <c r="C430" s="4">
        <v>0</v>
      </c>
      <c r="D430" s="4">
        <v>1</v>
      </c>
      <c r="E430" s="4">
        <v>226</v>
      </c>
      <c r="F430" s="4">
        <f>ROUND(Source!AW424,O430)</f>
        <v>1.36</v>
      </c>
      <c r="G430" s="4" t="s">
        <v>51</v>
      </c>
      <c r="H430" s="4" t="s">
        <v>52</v>
      </c>
      <c r="I430" s="4"/>
      <c r="J430" s="4"/>
      <c r="K430" s="4">
        <v>226</v>
      </c>
      <c r="L430" s="4">
        <v>5</v>
      </c>
      <c r="M430" s="4">
        <v>3</v>
      </c>
      <c r="N430" s="4" t="s">
        <v>3</v>
      </c>
      <c r="O430" s="4">
        <v>2</v>
      </c>
      <c r="P430" s="4"/>
      <c r="Q430" s="4"/>
      <c r="R430" s="4"/>
      <c r="S430" s="4"/>
      <c r="T430" s="4"/>
      <c r="U430" s="4"/>
      <c r="V430" s="4"/>
      <c r="W430" s="4">
        <v>1.36</v>
      </c>
      <c r="X430" s="4">
        <v>1</v>
      </c>
      <c r="Y430" s="4">
        <v>1.36</v>
      </c>
      <c r="Z430" s="4"/>
      <c r="AA430" s="4"/>
      <c r="AB430" s="4"/>
    </row>
    <row r="431" spans="1:245" x14ac:dyDescent="0.2">
      <c r="A431" s="4">
        <v>50</v>
      </c>
      <c r="B431" s="4">
        <v>0</v>
      </c>
      <c r="C431" s="4">
        <v>0</v>
      </c>
      <c r="D431" s="4">
        <v>1</v>
      </c>
      <c r="E431" s="4">
        <v>227</v>
      </c>
      <c r="F431" s="4">
        <f>ROUND(Source!AX424,O431)</f>
        <v>0</v>
      </c>
      <c r="G431" s="4" t="s">
        <v>53</v>
      </c>
      <c r="H431" s="4" t="s">
        <v>54</v>
      </c>
      <c r="I431" s="4"/>
      <c r="J431" s="4"/>
      <c r="K431" s="4">
        <v>227</v>
      </c>
      <c r="L431" s="4">
        <v>6</v>
      </c>
      <c r="M431" s="4">
        <v>3</v>
      </c>
      <c r="N431" s="4" t="s">
        <v>3</v>
      </c>
      <c r="O431" s="4">
        <v>2</v>
      </c>
      <c r="P431" s="4"/>
      <c r="Q431" s="4"/>
      <c r="R431" s="4"/>
      <c r="S431" s="4"/>
      <c r="T431" s="4"/>
      <c r="U431" s="4"/>
      <c r="V431" s="4"/>
      <c r="W431" s="4">
        <v>0</v>
      </c>
      <c r="X431" s="4">
        <v>1</v>
      </c>
      <c r="Y431" s="4">
        <v>0</v>
      </c>
      <c r="Z431" s="4"/>
      <c r="AA431" s="4"/>
      <c r="AB431" s="4"/>
    </row>
    <row r="432" spans="1:245" x14ac:dyDescent="0.2">
      <c r="A432" s="4">
        <v>50</v>
      </c>
      <c r="B432" s="4">
        <v>0</v>
      </c>
      <c r="C432" s="4">
        <v>0</v>
      </c>
      <c r="D432" s="4">
        <v>1</v>
      </c>
      <c r="E432" s="4">
        <v>228</v>
      </c>
      <c r="F432" s="4">
        <f>ROUND(Source!AY424,O432)</f>
        <v>1.36</v>
      </c>
      <c r="G432" s="4" t="s">
        <v>55</v>
      </c>
      <c r="H432" s="4" t="s">
        <v>56</v>
      </c>
      <c r="I432" s="4"/>
      <c r="J432" s="4"/>
      <c r="K432" s="4">
        <v>228</v>
      </c>
      <c r="L432" s="4">
        <v>7</v>
      </c>
      <c r="M432" s="4">
        <v>3</v>
      </c>
      <c r="N432" s="4" t="s">
        <v>3</v>
      </c>
      <c r="O432" s="4">
        <v>2</v>
      </c>
      <c r="P432" s="4"/>
      <c r="Q432" s="4"/>
      <c r="R432" s="4"/>
      <c r="S432" s="4"/>
      <c r="T432" s="4"/>
      <c r="U432" s="4"/>
      <c r="V432" s="4"/>
      <c r="W432" s="4">
        <v>1.36</v>
      </c>
      <c r="X432" s="4">
        <v>1</v>
      </c>
      <c r="Y432" s="4">
        <v>1.36</v>
      </c>
      <c r="Z432" s="4"/>
      <c r="AA432" s="4"/>
      <c r="AB432" s="4"/>
    </row>
    <row r="433" spans="1:28" x14ac:dyDescent="0.2">
      <c r="A433" s="4">
        <v>50</v>
      </c>
      <c r="B433" s="4">
        <v>0</v>
      </c>
      <c r="C433" s="4">
        <v>0</v>
      </c>
      <c r="D433" s="4">
        <v>1</v>
      </c>
      <c r="E433" s="4">
        <v>216</v>
      </c>
      <c r="F433" s="4">
        <f>ROUND(Source!AP424,O433)</f>
        <v>0</v>
      </c>
      <c r="G433" s="4" t="s">
        <v>57</v>
      </c>
      <c r="H433" s="4" t="s">
        <v>58</v>
      </c>
      <c r="I433" s="4"/>
      <c r="J433" s="4"/>
      <c r="K433" s="4">
        <v>216</v>
      </c>
      <c r="L433" s="4">
        <v>8</v>
      </c>
      <c r="M433" s="4">
        <v>3</v>
      </c>
      <c r="N433" s="4" t="s">
        <v>3</v>
      </c>
      <c r="O433" s="4">
        <v>2</v>
      </c>
      <c r="P433" s="4"/>
      <c r="Q433" s="4"/>
      <c r="R433" s="4"/>
      <c r="S433" s="4"/>
      <c r="T433" s="4"/>
      <c r="U433" s="4"/>
      <c r="V433" s="4"/>
      <c r="W433" s="4">
        <v>0</v>
      </c>
      <c r="X433" s="4">
        <v>1</v>
      </c>
      <c r="Y433" s="4">
        <v>0</v>
      </c>
      <c r="Z433" s="4"/>
      <c r="AA433" s="4"/>
      <c r="AB433" s="4"/>
    </row>
    <row r="434" spans="1:28" x14ac:dyDescent="0.2">
      <c r="A434" s="4">
        <v>50</v>
      </c>
      <c r="B434" s="4">
        <v>0</v>
      </c>
      <c r="C434" s="4">
        <v>0</v>
      </c>
      <c r="D434" s="4">
        <v>1</v>
      </c>
      <c r="E434" s="4">
        <v>223</v>
      </c>
      <c r="F434" s="4">
        <f>ROUND(Source!AQ424,O434)</f>
        <v>0</v>
      </c>
      <c r="G434" s="4" t="s">
        <v>59</v>
      </c>
      <c r="H434" s="4" t="s">
        <v>60</v>
      </c>
      <c r="I434" s="4"/>
      <c r="J434" s="4"/>
      <c r="K434" s="4">
        <v>223</v>
      </c>
      <c r="L434" s="4">
        <v>9</v>
      </c>
      <c r="M434" s="4">
        <v>3</v>
      </c>
      <c r="N434" s="4" t="s">
        <v>3</v>
      </c>
      <c r="O434" s="4">
        <v>2</v>
      </c>
      <c r="P434" s="4"/>
      <c r="Q434" s="4"/>
      <c r="R434" s="4"/>
      <c r="S434" s="4"/>
      <c r="T434" s="4"/>
      <c r="U434" s="4"/>
      <c r="V434" s="4"/>
      <c r="W434" s="4">
        <v>0</v>
      </c>
      <c r="X434" s="4">
        <v>1</v>
      </c>
      <c r="Y434" s="4">
        <v>0</v>
      </c>
      <c r="Z434" s="4"/>
      <c r="AA434" s="4"/>
      <c r="AB434" s="4"/>
    </row>
    <row r="435" spans="1:28" x14ac:dyDescent="0.2">
      <c r="A435" s="4">
        <v>50</v>
      </c>
      <c r="B435" s="4">
        <v>0</v>
      </c>
      <c r="C435" s="4">
        <v>0</v>
      </c>
      <c r="D435" s="4">
        <v>1</v>
      </c>
      <c r="E435" s="4">
        <v>229</v>
      </c>
      <c r="F435" s="4">
        <f>ROUND(Source!AZ424,O435)</f>
        <v>0</v>
      </c>
      <c r="G435" s="4" t="s">
        <v>61</v>
      </c>
      <c r="H435" s="4" t="s">
        <v>62</v>
      </c>
      <c r="I435" s="4"/>
      <c r="J435" s="4"/>
      <c r="K435" s="4">
        <v>229</v>
      </c>
      <c r="L435" s="4">
        <v>10</v>
      </c>
      <c r="M435" s="4">
        <v>3</v>
      </c>
      <c r="N435" s="4" t="s">
        <v>3</v>
      </c>
      <c r="O435" s="4">
        <v>2</v>
      </c>
      <c r="P435" s="4"/>
      <c r="Q435" s="4"/>
      <c r="R435" s="4"/>
      <c r="S435" s="4"/>
      <c r="T435" s="4"/>
      <c r="U435" s="4"/>
      <c r="V435" s="4"/>
      <c r="W435" s="4">
        <v>0</v>
      </c>
      <c r="X435" s="4">
        <v>1</v>
      </c>
      <c r="Y435" s="4">
        <v>0</v>
      </c>
      <c r="Z435" s="4"/>
      <c r="AA435" s="4"/>
      <c r="AB435" s="4"/>
    </row>
    <row r="436" spans="1:28" x14ac:dyDescent="0.2">
      <c r="A436" s="4">
        <v>50</v>
      </c>
      <c r="B436" s="4">
        <v>0</v>
      </c>
      <c r="C436" s="4">
        <v>0</v>
      </c>
      <c r="D436" s="4">
        <v>1</v>
      </c>
      <c r="E436" s="4">
        <v>203</v>
      </c>
      <c r="F436" s="4">
        <f>ROUND(Source!Q424,O436)</f>
        <v>1329.06</v>
      </c>
      <c r="G436" s="4" t="s">
        <v>63</v>
      </c>
      <c r="H436" s="4" t="s">
        <v>64</v>
      </c>
      <c r="I436" s="4"/>
      <c r="J436" s="4"/>
      <c r="K436" s="4">
        <v>203</v>
      </c>
      <c r="L436" s="4">
        <v>11</v>
      </c>
      <c r="M436" s="4">
        <v>3</v>
      </c>
      <c r="N436" s="4" t="s">
        <v>3</v>
      </c>
      <c r="O436" s="4">
        <v>2</v>
      </c>
      <c r="P436" s="4"/>
      <c r="Q436" s="4"/>
      <c r="R436" s="4"/>
      <c r="S436" s="4"/>
      <c r="T436" s="4"/>
      <c r="U436" s="4"/>
      <c r="V436" s="4"/>
      <c r="W436" s="4">
        <v>1329.06</v>
      </c>
      <c r="X436" s="4">
        <v>1</v>
      </c>
      <c r="Y436" s="4">
        <v>1329.06</v>
      </c>
      <c r="Z436" s="4"/>
      <c r="AA436" s="4"/>
      <c r="AB436" s="4"/>
    </row>
    <row r="437" spans="1:28" x14ac:dyDescent="0.2">
      <c r="A437" s="4">
        <v>50</v>
      </c>
      <c r="B437" s="4">
        <v>0</v>
      </c>
      <c r="C437" s="4">
        <v>0</v>
      </c>
      <c r="D437" s="4">
        <v>1</v>
      </c>
      <c r="E437" s="4">
        <v>231</v>
      </c>
      <c r="F437" s="4">
        <f>ROUND(Source!BB424,O437)</f>
        <v>0</v>
      </c>
      <c r="G437" s="4" t="s">
        <v>65</v>
      </c>
      <c r="H437" s="4" t="s">
        <v>66</v>
      </c>
      <c r="I437" s="4"/>
      <c r="J437" s="4"/>
      <c r="K437" s="4">
        <v>231</v>
      </c>
      <c r="L437" s="4">
        <v>12</v>
      </c>
      <c r="M437" s="4">
        <v>3</v>
      </c>
      <c r="N437" s="4" t="s">
        <v>3</v>
      </c>
      <c r="O437" s="4">
        <v>2</v>
      </c>
      <c r="P437" s="4"/>
      <c r="Q437" s="4"/>
      <c r="R437" s="4"/>
      <c r="S437" s="4"/>
      <c r="T437" s="4"/>
      <c r="U437" s="4"/>
      <c r="V437" s="4"/>
      <c r="W437" s="4">
        <v>0</v>
      </c>
      <c r="X437" s="4">
        <v>1</v>
      </c>
      <c r="Y437" s="4">
        <v>0</v>
      </c>
      <c r="Z437" s="4"/>
      <c r="AA437" s="4"/>
      <c r="AB437" s="4"/>
    </row>
    <row r="438" spans="1:28" x14ac:dyDescent="0.2">
      <c r="A438" s="4">
        <v>50</v>
      </c>
      <c r="B438" s="4">
        <v>0</v>
      </c>
      <c r="C438" s="4">
        <v>0</v>
      </c>
      <c r="D438" s="4">
        <v>1</v>
      </c>
      <c r="E438" s="4">
        <v>204</v>
      </c>
      <c r="F438" s="4">
        <f>ROUND(Source!R424,O438)</f>
        <v>842.7</v>
      </c>
      <c r="G438" s="4" t="s">
        <v>67</v>
      </c>
      <c r="H438" s="4" t="s">
        <v>68</v>
      </c>
      <c r="I438" s="4"/>
      <c r="J438" s="4"/>
      <c r="K438" s="4">
        <v>204</v>
      </c>
      <c r="L438" s="4">
        <v>13</v>
      </c>
      <c r="M438" s="4">
        <v>3</v>
      </c>
      <c r="N438" s="4" t="s">
        <v>3</v>
      </c>
      <c r="O438" s="4">
        <v>2</v>
      </c>
      <c r="P438" s="4"/>
      <c r="Q438" s="4"/>
      <c r="R438" s="4"/>
      <c r="S438" s="4"/>
      <c r="T438" s="4"/>
      <c r="U438" s="4"/>
      <c r="V438" s="4"/>
      <c r="W438" s="4">
        <v>842.7</v>
      </c>
      <c r="X438" s="4">
        <v>1</v>
      </c>
      <c r="Y438" s="4">
        <v>842.7</v>
      </c>
      <c r="Z438" s="4"/>
      <c r="AA438" s="4"/>
      <c r="AB438" s="4"/>
    </row>
    <row r="439" spans="1:28" x14ac:dyDescent="0.2">
      <c r="A439" s="4">
        <v>50</v>
      </c>
      <c r="B439" s="4">
        <v>0</v>
      </c>
      <c r="C439" s="4">
        <v>0</v>
      </c>
      <c r="D439" s="4">
        <v>1</v>
      </c>
      <c r="E439" s="4">
        <v>205</v>
      </c>
      <c r="F439" s="4">
        <f>ROUND(Source!S424,O439)</f>
        <v>25734.74</v>
      </c>
      <c r="G439" s="4" t="s">
        <v>69</v>
      </c>
      <c r="H439" s="4" t="s">
        <v>70</v>
      </c>
      <c r="I439" s="4"/>
      <c r="J439" s="4"/>
      <c r="K439" s="4">
        <v>205</v>
      </c>
      <c r="L439" s="4">
        <v>14</v>
      </c>
      <c r="M439" s="4">
        <v>3</v>
      </c>
      <c r="N439" s="4" t="s">
        <v>3</v>
      </c>
      <c r="O439" s="4">
        <v>2</v>
      </c>
      <c r="P439" s="4"/>
      <c r="Q439" s="4"/>
      <c r="R439" s="4"/>
      <c r="S439" s="4"/>
      <c r="T439" s="4"/>
      <c r="U439" s="4"/>
      <c r="V439" s="4"/>
      <c r="W439" s="4">
        <v>25734.74</v>
      </c>
      <c r="X439" s="4">
        <v>1</v>
      </c>
      <c r="Y439" s="4">
        <v>25734.74</v>
      </c>
      <c r="Z439" s="4"/>
      <c r="AA439" s="4"/>
      <c r="AB439" s="4"/>
    </row>
    <row r="440" spans="1:28" x14ac:dyDescent="0.2">
      <c r="A440" s="4">
        <v>50</v>
      </c>
      <c r="B440" s="4">
        <v>0</v>
      </c>
      <c r="C440" s="4">
        <v>0</v>
      </c>
      <c r="D440" s="4">
        <v>1</v>
      </c>
      <c r="E440" s="4">
        <v>232</v>
      </c>
      <c r="F440" s="4">
        <f>ROUND(Source!BC424,O440)</f>
        <v>0</v>
      </c>
      <c r="G440" s="4" t="s">
        <v>71</v>
      </c>
      <c r="H440" s="4" t="s">
        <v>72</v>
      </c>
      <c r="I440" s="4"/>
      <c r="J440" s="4"/>
      <c r="K440" s="4">
        <v>232</v>
      </c>
      <c r="L440" s="4">
        <v>15</v>
      </c>
      <c r="M440" s="4">
        <v>3</v>
      </c>
      <c r="N440" s="4" t="s">
        <v>3</v>
      </c>
      <c r="O440" s="4">
        <v>2</v>
      </c>
      <c r="P440" s="4"/>
      <c r="Q440" s="4"/>
      <c r="R440" s="4"/>
      <c r="S440" s="4"/>
      <c r="T440" s="4"/>
      <c r="U440" s="4"/>
      <c r="V440" s="4"/>
      <c r="W440" s="4">
        <v>0</v>
      </c>
      <c r="X440" s="4">
        <v>1</v>
      </c>
      <c r="Y440" s="4">
        <v>0</v>
      </c>
      <c r="Z440" s="4"/>
      <c r="AA440" s="4"/>
      <c r="AB440" s="4"/>
    </row>
    <row r="441" spans="1:28" x14ac:dyDescent="0.2">
      <c r="A441" s="4">
        <v>50</v>
      </c>
      <c r="B441" s="4">
        <v>0</v>
      </c>
      <c r="C441" s="4">
        <v>0</v>
      </c>
      <c r="D441" s="4">
        <v>1</v>
      </c>
      <c r="E441" s="4">
        <v>214</v>
      </c>
      <c r="F441" s="4">
        <f>ROUND(Source!AS424,O441)</f>
        <v>0</v>
      </c>
      <c r="G441" s="4" t="s">
        <v>73</v>
      </c>
      <c r="H441" s="4" t="s">
        <v>74</v>
      </c>
      <c r="I441" s="4"/>
      <c r="J441" s="4"/>
      <c r="K441" s="4">
        <v>214</v>
      </c>
      <c r="L441" s="4">
        <v>16</v>
      </c>
      <c r="M441" s="4">
        <v>3</v>
      </c>
      <c r="N441" s="4" t="s">
        <v>3</v>
      </c>
      <c r="O441" s="4">
        <v>2</v>
      </c>
      <c r="P441" s="4"/>
      <c r="Q441" s="4"/>
      <c r="R441" s="4"/>
      <c r="S441" s="4"/>
      <c r="T441" s="4"/>
      <c r="U441" s="4"/>
      <c r="V441" s="4"/>
      <c r="W441" s="4">
        <v>0</v>
      </c>
      <c r="X441" s="4">
        <v>1</v>
      </c>
      <c r="Y441" s="4">
        <v>0</v>
      </c>
      <c r="Z441" s="4"/>
      <c r="AA441" s="4"/>
      <c r="AB441" s="4"/>
    </row>
    <row r="442" spans="1:28" x14ac:dyDescent="0.2">
      <c r="A442" s="4">
        <v>50</v>
      </c>
      <c r="B442" s="4">
        <v>0</v>
      </c>
      <c r="C442" s="4">
        <v>0</v>
      </c>
      <c r="D442" s="4">
        <v>1</v>
      </c>
      <c r="E442" s="4">
        <v>215</v>
      </c>
      <c r="F442" s="4">
        <f>ROUND(Source!AT424,O442)</f>
        <v>0</v>
      </c>
      <c r="G442" s="4" t="s">
        <v>75</v>
      </c>
      <c r="H442" s="4" t="s">
        <v>76</v>
      </c>
      <c r="I442" s="4"/>
      <c r="J442" s="4"/>
      <c r="K442" s="4">
        <v>215</v>
      </c>
      <c r="L442" s="4">
        <v>17</v>
      </c>
      <c r="M442" s="4">
        <v>3</v>
      </c>
      <c r="N442" s="4" t="s">
        <v>3</v>
      </c>
      <c r="O442" s="4">
        <v>2</v>
      </c>
      <c r="P442" s="4"/>
      <c r="Q442" s="4"/>
      <c r="R442" s="4"/>
      <c r="S442" s="4"/>
      <c r="T442" s="4"/>
      <c r="U442" s="4"/>
      <c r="V442" s="4"/>
      <c r="W442" s="4">
        <v>0</v>
      </c>
      <c r="X442" s="4">
        <v>1</v>
      </c>
      <c r="Y442" s="4">
        <v>0</v>
      </c>
      <c r="Z442" s="4"/>
      <c r="AA442" s="4"/>
      <c r="AB442" s="4"/>
    </row>
    <row r="443" spans="1:28" x14ac:dyDescent="0.2">
      <c r="A443" s="4">
        <v>50</v>
      </c>
      <c r="B443" s="4">
        <v>0</v>
      </c>
      <c r="C443" s="4">
        <v>0</v>
      </c>
      <c r="D443" s="4">
        <v>1</v>
      </c>
      <c r="E443" s="4">
        <v>217</v>
      </c>
      <c r="F443" s="4">
        <f>ROUND(Source!AU424,O443)</f>
        <v>48563.07</v>
      </c>
      <c r="G443" s="4" t="s">
        <v>77</v>
      </c>
      <c r="H443" s="4" t="s">
        <v>78</v>
      </c>
      <c r="I443" s="4"/>
      <c r="J443" s="4"/>
      <c r="K443" s="4">
        <v>217</v>
      </c>
      <c r="L443" s="4">
        <v>18</v>
      </c>
      <c r="M443" s="4">
        <v>3</v>
      </c>
      <c r="N443" s="4" t="s">
        <v>3</v>
      </c>
      <c r="O443" s="4">
        <v>2</v>
      </c>
      <c r="P443" s="4"/>
      <c r="Q443" s="4"/>
      <c r="R443" s="4"/>
      <c r="S443" s="4"/>
      <c r="T443" s="4"/>
      <c r="U443" s="4"/>
      <c r="V443" s="4"/>
      <c r="W443" s="4">
        <v>48563.07</v>
      </c>
      <c r="X443" s="4">
        <v>1</v>
      </c>
      <c r="Y443" s="4">
        <v>48563.07</v>
      </c>
      <c r="Z443" s="4"/>
      <c r="AA443" s="4"/>
      <c r="AB443" s="4"/>
    </row>
    <row r="444" spans="1:28" x14ac:dyDescent="0.2">
      <c r="A444" s="4">
        <v>50</v>
      </c>
      <c r="B444" s="4">
        <v>0</v>
      </c>
      <c r="C444" s="4">
        <v>0</v>
      </c>
      <c r="D444" s="4">
        <v>1</v>
      </c>
      <c r="E444" s="4">
        <v>230</v>
      </c>
      <c r="F444" s="4">
        <f>ROUND(Source!BA424,O444)</f>
        <v>0</v>
      </c>
      <c r="G444" s="4" t="s">
        <v>79</v>
      </c>
      <c r="H444" s="4" t="s">
        <v>80</v>
      </c>
      <c r="I444" s="4"/>
      <c r="J444" s="4"/>
      <c r="K444" s="4">
        <v>230</v>
      </c>
      <c r="L444" s="4">
        <v>19</v>
      </c>
      <c r="M444" s="4">
        <v>3</v>
      </c>
      <c r="N444" s="4" t="s">
        <v>3</v>
      </c>
      <c r="O444" s="4">
        <v>2</v>
      </c>
      <c r="P444" s="4"/>
      <c r="Q444" s="4"/>
      <c r="R444" s="4"/>
      <c r="S444" s="4"/>
      <c r="T444" s="4"/>
      <c r="U444" s="4"/>
      <c r="V444" s="4"/>
      <c r="W444" s="4">
        <v>0</v>
      </c>
      <c r="X444" s="4">
        <v>1</v>
      </c>
      <c r="Y444" s="4">
        <v>0</v>
      </c>
      <c r="Z444" s="4"/>
      <c r="AA444" s="4"/>
      <c r="AB444" s="4"/>
    </row>
    <row r="445" spans="1:28" x14ac:dyDescent="0.2">
      <c r="A445" s="4">
        <v>50</v>
      </c>
      <c r="B445" s="4">
        <v>0</v>
      </c>
      <c r="C445" s="4">
        <v>0</v>
      </c>
      <c r="D445" s="4">
        <v>1</v>
      </c>
      <c r="E445" s="4">
        <v>206</v>
      </c>
      <c r="F445" s="4">
        <f>ROUND(Source!T424,O445)</f>
        <v>0</v>
      </c>
      <c r="G445" s="4" t="s">
        <v>81</v>
      </c>
      <c r="H445" s="4" t="s">
        <v>82</v>
      </c>
      <c r="I445" s="4"/>
      <c r="J445" s="4"/>
      <c r="K445" s="4">
        <v>206</v>
      </c>
      <c r="L445" s="4">
        <v>20</v>
      </c>
      <c r="M445" s="4">
        <v>3</v>
      </c>
      <c r="N445" s="4" t="s">
        <v>3</v>
      </c>
      <c r="O445" s="4">
        <v>2</v>
      </c>
      <c r="P445" s="4"/>
      <c r="Q445" s="4"/>
      <c r="R445" s="4"/>
      <c r="S445" s="4"/>
      <c r="T445" s="4"/>
      <c r="U445" s="4"/>
      <c r="V445" s="4"/>
      <c r="W445" s="4">
        <v>0</v>
      </c>
      <c r="X445" s="4">
        <v>1</v>
      </c>
      <c r="Y445" s="4">
        <v>0</v>
      </c>
      <c r="Z445" s="4"/>
      <c r="AA445" s="4"/>
      <c r="AB445" s="4"/>
    </row>
    <row r="446" spans="1:28" x14ac:dyDescent="0.2">
      <c r="A446" s="4">
        <v>50</v>
      </c>
      <c r="B446" s="4">
        <v>0</v>
      </c>
      <c r="C446" s="4">
        <v>0</v>
      </c>
      <c r="D446" s="4">
        <v>1</v>
      </c>
      <c r="E446" s="4">
        <v>207</v>
      </c>
      <c r="F446" s="4">
        <f>Source!U424</f>
        <v>39.719999999999992</v>
      </c>
      <c r="G446" s="4" t="s">
        <v>83</v>
      </c>
      <c r="H446" s="4" t="s">
        <v>84</v>
      </c>
      <c r="I446" s="4"/>
      <c r="J446" s="4"/>
      <c r="K446" s="4">
        <v>207</v>
      </c>
      <c r="L446" s="4">
        <v>21</v>
      </c>
      <c r="M446" s="4">
        <v>3</v>
      </c>
      <c r="N446" s="4" t="s">
        <v>3</v>
      </c>
      <c r="O446" s="4">
        <v>-1</v>
      </c>
      <c r="P446" s="4"/>
      <c r="Q446" s="4"/>
      <c r="R446" s="4"/>
      <c r="S446" s="4"/>
      <c r="T446" s="4"/>
      <c r="U446" s="4"/>
      <c r="V446" s="4"/>
      <c r="W446" s="4">
        <v>39.72</v>
      </c>
      <c r="X446" s="4">
        <v>1</v>
      </c>
      <c r="Y446" s="4">
        <v>39.72</v>
      </c>
      <c r="Z446" s="4"/>
      <c r="AA446" s="4"/>
      <c r="AB446" s="4"/>
    </row>
    <row r="447" spans="1:28" x14ac:dyDescent="0.2">
      <c r="A447" s="4">
        <v>50</v>
      </c>
      <c r="B447" s="4">
        <v>0</v>
      </c>
      <c r="C447" s="4">
        <v>0</v>
      </c>
      <c r="D447" s="4">
        <v>1</v>
      </c>
      <c r="E447" s="4">
        <v>208</v>
      </c>
      <c r="F447" s="4">
        <f>Source!V424</f>
        <v>0</v>
      </c>
      <c r="G447" s="4" t="s">
        <v>85</v>
      </c>
      <c r="H447" s="4" t="s">
        <v>86</v>
      </c>
      <c r="I447" s="4"/>
      <c r="J447" s="4"/>
      <c r="K447" s="4">
        <v>208</v>
      </c>
      <c r="L447" s="4">
        <v>22</v>
      </c>
      <c r="M447" s="4">
        <v>3</v>
      </c>
      <c r="N447" s="4" t="s">
        <v>3</v>
      </c>
      <c r="O447" s="4">
        <v>-1</v>
      </c>
      <c r="P447" s="4"/>
      <c r="Q447" s="4"/>
      <c r="R447" s="4"/>
      <c r="S447" s="4"/>
      <c r="T447" s="4"/>
      <c r="U447" s="4"/>
      <c r="V447" s="4"/>
      <c r="W447" s="4">
        <v>0</v>
      </c>
      <c r="X447" s="4">
        <v>1</v>
      </c>
      <c r="Y447" s="4">
        <v>0</v>
      </c>
      <c r="Z447" s="4"/>
      <c r="AA447" s="4"/>
      <c r="AB447" s="4"/>
    </row>
    <row r="448" spans="1:28" x14ac:dyDescent="0.2">
      <c r="A448" s="4">
        <v>50</v>
      </c>
      <c r="B448" s="4">
        <v>0</v>
      </c>
      <c r="C448" s="4">
        <v>0</v>
      </c>
      <c r="D448" s="4">
        <v>1</v>
      </c>
      <c r="E448" s="4">
        <v>209</v>
      </c>
      <c r="F448" s="4">
        <f>ROUND(Source!W424,O448)</f>
        <v>0</v>
      </c>
      <c r="G448" s="4" t="s">
        <v>87</v>
      </c>
      <c r="H448" s="4" t="s">
        <v>88</v>
      </c>
      <c r="I448" s="4"/>
      <c r="J448" s="4"/>
      <c r="K448" s="4">
        <v>209</v>
      </c>
      <c r="L448" s="4">
        <v>23</v>
      </c>
      <c r="M448" s="4">
        <v>3</v>
      </c>
      <c r="N448" s="4" t="s">
        <v>3</v>
      </c>
      <c r="O448" s="4">
        <v>2</v>
      </c>
      <c r="P448" s="4"/>
      <c r="Q448" s="4"/>
      <c r="R448" s="4"/>
      <c r="S448" s="4"/>
      <c r="T448" s="4"/>
      <c r="U448" s="4"/>
      <c r="V448" s="4"/>
      <c r="W448" s="4">
        <v>0</v>
      </c>
      <c r="X448" s="4">
        <v>1</v>
      </c>
      <c r="Y448" s="4">
        <v>0</v>
      </c>
      <c r="Z448" s="4"/>
      <c r="AA448" s="4"/>
      <c r="AB448" s="4"/>
    </row>
    <row r="449" spans="1:206" x14ac:dyDescent="0.2">
      <c r="A449" s="4">
        <v>50</v>
      </c>
      <c r="B449" s="4">
        <v>0</v>
      </c>
      <c r="C449" s="4">
        <v>0</v>
      </c>
      <c r="D449" s="4">
        <v>1</v>
      </c>
      <c r="E449" s="4">
        <v>233</v>
      </c>
      <c r="F449" s="4">
        <f>ROUND(Source!BD424,O449)</f>
        <v>0</v>
      </c>
      <c r="G449" s="4" t="s">
        <v>89</v>
      </c>
      <c r="H449" s="4" t="s">
        <v>90</v>
      </c>
      <c r="I449" s="4"/>
      <c r="J449" s="4"/>
      <c r="K449" s="4">
        <v>233</v>
      </c>
      <c r="L449" s="4">
        <v>24</v>
      </c>
      <c r="M449" s="4">
        <v>3</v>
      </c>
      <c r="N449" s="4" t="s">
        <v>3</v>
      </c>
      <c r="O449" s="4">
        <v>2</v>
      </c>
      <c r="P449" s="4"/>
      <c r="Q449" s="4"/>
      <c r="R449" s="4"/>
      <c r="S449" s="4"/>
      <c r="T449" s="4"/>
      <c r="U449" s="4"/>
      <c r="V449" s="4"/>
      <c r="W449" s="4">
        <v>0</v>
      </c>
      <c r="X449" s="4">
        <v>1</v>
      </c>
      <c r="Y449" s="4">
        <v>0</v>
      </c>
      <c r="Z449" s="4"/>
      <c r="AA449" s="4"/>
      <c r="AB449" s="4"/>
    </row>
    <row r="450" spans="1:206" x14ac:dyDescent="0.2">
      <c r="A450" s="4">
        <v>50</v>
      </c>
      <c r="B450" s="4">
        <v>0</v>
      </c>
      <c r="C450" s="4">
        <v>0</v>
      </c>
      <c r="D450" s="4">
        <v>1</v>
      </c>
      <c r="E450" s="4">
        <v>210</v>
      </c>
      <c r="F450" s="4">
        <f>ROUND(Source!X424,O450)</f>
        <v>18014.32</v>
      </c>
      <c r="G450" s="4" t="s">
        <v>91</v>
      </c>
      <c r="H450" s="4" t="s">
        <v>92</v>
      </c>
      <c r="I450" s="4"/>
      <c r="J450" s="4"/>
      <c r="K450" s="4">
        <v>210</v>
      </c>
      <c r="L450" s="4">
        <v>25</v>
      </c>
      <c r="M450" s="4">
        <v>3</v>
      </c>
      <c r="N450" s="4" t="s">
        <v>3</v>
      </c>
      <c r="O450" s="4">
        <v>2</v>
      </c>
      <c r="P450" s="4"/>
      <c r="Q450" s="4"/>
      <c r="R450" s="4"/>
      <c r="S450" s="4"/>
      <c r="T450" s="4"/>
      <c r="U450" s="4"/>
      <c r="V450" s="4"/>
      <c r="W450" s="4">
        <v>18014.32</v>
      </c>
      <c r="X450" s="4">
        <v>1</v>
      </c>
      <c r="Y450" s="4">
        <v>18014.32</v>
      </c>
      <c r="Z450" s="4"/>
      <c r="AA450" s="4"/>
      <c r="AB450" s="4"/>
    </row>
    <row r="451" spans="1:206" x14ac:dyDescent="0.2">
      <c r="A451" s="4">
        <v>50</v>
      </c>
      <c r="B451" s="4">
        <v>0</v>
      </c>
      <c r="C451" s="4">
        <v>0</v>
      </c>
      <c r="D451" s="4">
        <v>1</v>
      </c>
      <c r="E451" s="4">
        <v>211</v>
      </c>
      <c r="F451" s="4">
        <f>ROUND(Source!Y424,O451)</f>
        <v>2573.4699999999998</v>
      </c>
      <c r="G451" s="4" t="s">
        <v>93</v>
      </c>
      <c r="H451" s="4" t="s">
        <v>94</v>
      </c>
      <c r="I451" s="4"/>
      <c r="J451" s="4"/>
      <c r="K451" s="4">
        <v>211</v>
      </c>
      <c r="L451" s="4">
        <v>26</v>
      </c>
      <c r="M451" s="4">
        <v>3</v>
      </c>
      <c r="N451" s="4" t="s">
        <v>3</v>
      </c>
      <c r="O451" s="4">
        <v>2</v>
      </c>
      <c r="P451" s="4"/>
      <c r="Q451" s="4"/>
      <c r="R451" s="4"/>
      <c r="S451" s="4"/>
      <c r="T451" s="4"/>
      <c r="U451" s="4"/>
      <c r="V451" s="4"/>
      <c r="W451" s="4">
        <v>2573.4699999999998</v>
      </c>
      <c r="X451" s="4">
        <v>1</v>
      </c>
      <c r="Y451" s="4">
        <v>2573.4699999999998</v>
      </c>
      <c r="Z451" s="4"/>
      <c r="AA451" s="4"/>
      <c r="AB451" s="4"/>
    </row>
    <row r="452" spans="1:206" x14ac:dyDescent="0.2">
      <c r="A452" s="4">
        <v>50</v>
      </c>
      <c r="B452" s="4">
        <v>0</v>
      </c>
      <c r="C452" s="4">
        <v>0</v>
      </c>
      <c r="D452" s="4">
        <v>1</v>
      </c>
      <c r="E452" s="4">
        <v>224</v>
      </c>
      <c r="F452" s="4">
        <f>ROUND(Source!AR424,O452)</f>
        <v>48563.07</v>
      </c>
      <c r="G452" s="4" t="s">
        <v>95</v>
      </c>
      <c r="H452" s="4" t="s">
        <v>96</v>
      </c>
      <c r="I452" s="4"/>
      <c r="J452" s="4"/>
      <c r="K452" s="4">
        <v>224</v>
      </c>
      <c r="L452" s="4">
        <v>27</v>
      </c>
      <c r="M452" s="4">
        <v>3</v>
      </c>
      <c r="N452" s="4" t="s">
        <v>3</v>
      </c>
      <c r="O452" s="4">
        <v>2</v>
      </c>
      <c r="P452" s="4"/>
      <c r="Q452" s="4"/>
      <c r="R452" s="4"/>
      <c r="S452" s="4"/>
      <c r="T452" s="4"/>
      <c r="U452" s="4"/>
      <c r="V452" s="4"/>
      <c r="W452" s="4">
        <v>48563.07</v>
      </c>
      <c r="X452" s="4">
        <v>1</v>
      </c>
      <c r="Y452" s="4">
        <v>48563.07</v>
      </c>
      <c r="Z452" s="4"/>
      <c r="AA452" s="4"/>
      <c r="AB452" s="4"/>
    </row>
    <row r="454" spans="1:206" x14ac:dyDescent="0.2">
      <c r="A454" s="2">
        <v>51</v>
      </c>
      <c r="B454" s="2">
        <f>B402</f>
        <v>1</v>
      </c>
      <c r="C454" s="2">
        <f>A402</f>
        <v>4</v>
      </c>
      <c r="D454" s="2">
        <f>ROW(A402)</f>
        <v>402</v>
      </c>
      <c r="E454" s="2"/>
      <c r="F454" s="2" t="str">
        <f>IF(F402&lt;&gt;"",F402,"")</f>
        <v>Новый раздел</v>
      </c>
      <c r="G454" s="2" t="str">
        <f>IF(G402&lt;&gt;"",G402,"")</f>
        <v>3 Вентиляция и кондиционирование</v>
      </c>
      <c r="H454" s="2">
        <v>0</v>
      </c>
      <c r="I454" s="2"/>
      <c r="J454" s="2"/>
      <c r="K454" s="2"/>
      <c r="L454" s="2"/>
      <c r="M454" s="2"/>
      <c r="N454" s="2"/>
      <c r="O454" s="2">
        <f t="shared" ref="O454:T454" si="231">ROUND(O424+AB454,2)</f>
        <v>27065.16</v>
      </c>
      <c r="P454" s="2">
        <f t="shared" si="231"/>
        <v>1.36</v>
      </c>
      <c r="Q454" s="2">
        <f t="shared" si="231"/>
        <v>1329.06</v>
      </c>
      <c r="R454" s="2">
        <f t="shared" si="231"/>
        <v>842.7</v>
      </c>
      <c r="S454" s="2">
        <f t="shared" si="231"/>
        <v>25734.74</v>
      </c>
      <c r="T454" s="2">
        <f t="shared" si="231"/>
        <v>0</v>
      </c>
      <c r="U454" s="2">
        <f>U424+AH454</f>
        <v>39.719999999999992</v>
      </c>
      <c r="V454" s="2">
        <f>V424+AI454</f>
        <v>0</v>
      </c>
      <c r="W454" s="2">
        <f>ROUND(W424+AJ454,2)</f>
        <v>0</v>
      </c>
      <c r="X454" s="2">
        <f>ROUND(X424+AK454,2)</f>
        <v>18014.32</v>
      </c>
      <c r="Y454" s="2">
        <f>ROUND(Y424+AL454,2)</f>
        <v>2573.4699999999998</v>
      </c>
      <c r="Z454" s="2"/>
      <c r="AA454" s="2"/>
      <c r="AB454" s="2"/>
      <c r="AC454" s="2"/>
      <c r="AD454" s="2"/>
      <c r="AE454" s="2"/>
      <c r="AF454" s="2"/>
      <c r="AG454" s="2"/>
      <c r="AH454" s="2"/>
      <c r="AI454" s="2"/>
      <c r="AJ454" s="2"/>
      <c r="AK454" s="2"/>
      <c r="AL454" s="2"/>
      <c r="AM454" s="2"/>
      <c r="AN454" s="2"/>
      <c r="AO454" s="2">
        <f t="shared" ref="AO454:BD454" si="232">ROUND(AO424+BX454,2)</f>
        <v>0</v>
      </c>
      <c r="AP454" s="2">
        <f t="shared" si="232"/>
        <v>0</v>
      </c>
      <c r="AQ454" s="2">
        <f t="shared" si="232"/>
        <v>0</v>
      </c>
      <c r="AR454" s="2">
        <f t="shared" si="232"/>
        <v>48563.07</v>
      </c>
      <c r="AS454" s="2">
        <f t="shared" si="232"/>
        <v>0</v>
      </c>
      <c r="AT454" s="2">
        <f t="shared" si="232"/>
        <v>0</v>
      </c>
      <c r="AU454" s="2">
        <f t="shared" si="232"/>
        <v>48563.07</v>
      </c>
      <c r="AV454" s="2">
        <f t="shared" si="232"/>
        <v>1.36</v>
      </c>
      <c r="AW454" s="2">
        <f t="shared" si="232"/>
        <v>1.36</v>
      </c>
      <c r="AX454" s="2">
        <f t="shared" si="232"/>
        <v>0</v>
      </c>
      <c r="AY454" s="2">
        <f t="shared" si="232"/>
        <v>1.36</v>
      </c>
      <c r="AZ454" s="2">
        <f t="shared" si="232"/>
        <v>0</v>
      </c>
      <c r="BA454" s="2">
        <f t="shared" si="232"/>
        <v>0</v>
      </c>
      <c r="BB454" s="2">
        <f t="shared" si="232"/>
        <v>0</v>
      </c>
      <c r="BC454" s="2">
        <f t="shared" si="232"/>
        <v>0</v>
      </c>
      <c r="BD454" s="2">
        <f t="shared" si="232"/>
        <v>0</v>
      </c>
      <c r="BE454" s="2"/>
      <c r="BF454" s="2"/>
      <c r="BG454" s="2"/>
      <c r="BH454" s="2"/>
      <c r="BI454" s="2"/>
      <c r="BJ454" s="2"/>
      <c r="BK454" s="2"/>
      <c r="BL454" s="2"/>
      <c r="BM454" s="2"/>
      <c r="BN454" s="2"/>
      <c r="BO454" s="2"/>
      <c r="BP454" s="2"/>
      <c r="BQ454" s="2"/>
      <c r="BR454" s="2"/>
      <c r="BS454" s="2"/>
      <c r="BT454" s="2"/>
      <c r="BU454" s="2"/>
      <c r="BV454" s="2"/>
      <c r="BW454" s="2"/>
      <c r="BX454" s="2"/>
      <c r="BY454" s="2"/>
      <c r="BZ454" s="2"/>
      <c r="CA454" s="2"/>
      <c r="CB454" s="2"/>
      <c r="CC454" s="2"/>
      <c r="CD454" s="2"/>
      <c r="CE454" s="2"/>
      <c r="CF454" s="2"/>
      <c r="CG454" s="2"/>
      <c r="CH454" s="2"/>
      <c r="CI454" s="2"/>
      <c r="CJ454" s="2"/>
      <c r="CK454" s="2"/>
      <c r="CL454" s="2"/>
      <c r="CM454" s="2"/>
      <c r="CN454" s="2"/>
      <c r="CO454" s="2"/>
      <c r="CP454" s="2"/>
      <c r="CQ454" s="2"/>
      <c r="CR454" s="2"/>
      <c r="CS454" s="2"/>
      <c r="CT454" s="2"/>
      <c r="CU454" s="2"/>
      <c r="CV454" s="2"/>
      <c r="CW454" s="2"/>
      <c r="CX454" s="2"/>
      <c r="CY454" s="2"/>
      <c r="CZ454" s="2"/>
      <c r="DA454" s="2"/>
      <c r="DB454" s="2"/>
      <c r="DC454" s="2"/>
      <c r="DD454" s="2"/>
      <c r="DE454" s="2"/>
      <c r="DF454" s="2"/>
      <c r="DG454" s="3"/>
      <c r="DH454" s="3"/>
      <c r="DI454" s="3"/>
      <c r="DJ454" s="3"/>
      <c r="DK454" s="3"/>
      <c r="DL454" s="3"/>
      <c r="DM454" s="3"/>
      <c r="DN454" s="3"/>
      <c r="DO454" s="3"/>
      <c r="DP454" s="3"/>
      <c r="DQ454" s="3"/>
      <c r="DR454" s="3"/>
      <c r="DS454" s="3"/>
      <c r="DT454" s="3"/>
      <c r="DU454" s="3"/>
      <c r="DV454" s="3"/>
      <c r="DW454" s="3"/>
      <c r="DX454" s="3"/>
      <c r="DY454" s="3"/>
      <c r="DZ454" s="3"/>
      <c r="EA454" s="3"/>
      <c r="EB454" s="3"/>
      <c r="EC454" s="3"/>
      <c r="ED454" s="3"/>
      <c r="EE454" s="3"/>
      <c r="EF454" s="3"/>
      <c r="EG454" s="3"/>
      <c r="EH454" s="3"/>
      <c r="EI454" s="3"/>
      <c r="EJ454" s="3"/>
      <c r="EK454" s="3"/>
      <c r="EL454" s="3"/>
      <c r="EM454" s="3"/>
      <c r="EN454" s="3"/>
      <c r="EO454" s="3"/>
      <c r="EP454" s="3"/>
      <c r="EQ454" s="3"/>
      <c r="ER454" s="3"/>
      <c r="ES454" s="3"/>
      <c r="ET454" s="3"/>
      <c r="EU454" s="3"/>
      <c r="EV454" s="3"/>
      <c r="EW454" s="3"/>
      <c r="EX454" s="3"/>
      <c r="EY454" s="3"/>
      <c r="EZ454" s="3"/>
      <c r="FA454" s="3"/>
      <c r="FB454" s="3"/>
      <c r="FC454" s="3"/>
      <c r="FD454" s="3"/>
      <c r="FE454" s="3"/>
      <c r="FF454" s="3"/>
      <c r="FG454" s="3"/>
      <c r="FH454" s="3"/>
      <c r="FI454" s="3"/>
      <c r="FJ454" s="3"/>
      <c r="FK454" s="3"/>
      <c r="FL454" s="3"/>
      <c r="FM454" s="3"/>
      <c r="FN454" s="3"/>
      <c r="FO454" s="3"/>
      <c r="FP454" s="3"/>
      <c r="FQ454" s="3"/>
      <c r="FR454" s="3"/>
      <c r="FS454" s="3"/>
      <c r="FT454" s="3"/>
      <c r="FU454" s="3"/>
      <c r="FV454" s="3"/>
      <c r="FW454" s="3"/>
      <c r="FX454" s="3"/>
      <c r="FY454" s="3"/>
      <c r="FZ454" s="3"/>
      <c r="GA454" s="3"/>
      <c r="GB454" s="3"/>
      <c r="GC454" s="3"/>
      <c r="GD454" s="3"/>
      <c r="GE454" s="3"/>
      <c r="GF454" s="3"/>
      <c r="GG454" s="3"/>
      <c r="GH454" s="3"/>
      <c r="GI454" s="3"/>
      <c r="GJ454" s="3"/>
      <c r="GK454" s="3"/>
      <c r="GL454" s="3"/>
      <c r="GM454" s="3"/>
      <c r="GN454" s="3"/>
      <c r="GO454" s="3"/>
      <c r="GP454" s="3"/>
      <c r="GQ454" s="3"/>
      <c r="GR454" s="3"/>
      <c r="GS454" s="3"/>
      <c r="GT454" s="3"/>
      <c r="GU454" s="3"/>
      <c r="GV454" s="3"/>
      <c r="GW454" s="3"/>
      <c r="GX454" s="3">
        <v>0</v>
      </c>
    </row>
    <row r="456" spans="1:206" x14ac:dyDescent="0.2">
      <c r="A456" s="4">
        <v>50</v>
      </c>
      <c r="B456" s="4">
        <v>0</v>
      </c>
      <c r="C456" s="4">
        <v>0</v>
      </c>
      <c r="D456" s="4">
        <v>1</v>
      </c>
      <c r="E456" s="4">
        <v>201</v>
      </c>
      <c r="F456" s="4">
        <f>ROUND(Source!O454,O456)</f>
        <v>27065.16</v>
      </c>
      <c r="G456" s="4" t="s">
        <v>43</v>
      </c>
      <c r="H456" s="4" t="s">
        <v>44</v>
      </c>
      <c r="I456" s="4"/>
      <c r="J456" s="4"/>
      <c r="K456" s="4">
        <v>201</v>
      </c>
      <c r="L456" s="4">
        <v>1</v>
      </c>
      <c r="M456" s="4">
        <v>3</v>
      </c>
      <c r="N456" s="4" t="s">
        <v>3</v>
      </c>
      <c r="O456" s="4">
        <v>2</v>
      </c>
      <c r="P456" s="4"/>
      <c r="Q456" s="4"/>
      <c r="R456" s="4"/>
      <c r="S456" s="4"/>
      <c r="T456" s="4"/>
      <c r="U456" s="4"/>
      <c r="V456" s="4"/>
      <c r="W456" s="4">
        <v>27065.16</v>
      </c>
      <c r="X456" s="4">
        <v>1</v>
      </c>
      <c r="Y456" s="4">
        <v>27065.16</v>
      </c>
      <c r="Z456" s="4"/>
      <c r="AA456" s="4"/>
      <c r="AB456" s="4"/>
    </row>
    <row r="457" spans="1:206" x14ac:dyDescent="0.2">
      <c r="A457" s="4">
        <v>50</v>
      </c>
      <c r="B457" s="4">
        <v>0</v>
      </c>
      <c r="C457" s="4">
        <v>0</v>
      </c>
      <c r="D457" s="4">
        <v>1</v>
      </c>
      <c r="E457" s="4">
        <v>202</v>
      </c>
      <c r="F457" s="4">
        <f>ROUND(Source!P454,O457)</f>
        <v>1.36</v>
      </c>
      <c r="G457" s="4" t="s">
        <v>45</v>
      </c>
      <c r="H457" s="4" t="s">
        <v>46</v>
      </c>
      <c r="I457" s="4"/>
      <c r="J457" s="4"/>
      <c r="K457" s="4">
        <v>202</v>
      </c>
      <c r="L457" s="4">
        <v>2</v>
      </c>
      <c r="M457" s="4">
        <v>3</v>
      </c>
      <c r="N457" s="4" t="s">
        <v>3</v>
      </c>
      <c r="O457" s="4">
        <v>2</v>
      </c>
      <c r="P457" s="4"/>
      <c r="Q457" s="4"/>
      <c r="R457" s="4"/>
      <c r="S457" s="4"/>
      <c r="T457" s="4"/>
      <c r="U457" s="4"/>
      <c r="V457" s="4"/>
      <c r="W457" s="4">
        <v>1.36</v>
      </c>
      <c r="X457" s="4">
        <v>1</v>
      </c>
      <c r="Y457" s="4">
        <v>1.36</v>
      </c>
      <c r="Z457" s="4"/>
      <c r="AA457" s="4"/>
      <c r="AB457" s="4"/>
    </row>
    <row r="458" spans="1:206" x14ac:dyDescent="0.2">
      <c r="A458" s="4">
        <v>50</v>
      </c>
      <c r="B458" s="4">
        <v>0</v>
      </c>
      <c r="C458" s="4">
        <v>0</v>
      </c>
      <c r="D458" s="4">
        <v>1</v>
      </c>
      <c r="E458" s="4">
        <v>222</v>
      </c>
      <c r="F458" s="4">
        <f>ROUND(Source!AO454,O458)</f>
        <v>0</v>
      </c>
      <c r="G458" s="4" t="s">
        <v>47</v>
      </c>
      <c r="H458" s="4" t="s">
        <v>48</v>
      </c>
      <c r="I458" s="4"/>
      <c r="J458" s="4"/>
      <c r="K458" s="4">
        <v>222</v>
      </c>
      <c r="L458" s="4">
        <v>3</v>
      </c>
      <c r="M458" s="4">
        <v>3</v>
      </c>
      <c r="N458" s="4" t="s">
        <v>3</v>
      </c>
      <c r="O458" s="4">
        <v>2</v>
      </c>
      <c r="P458" s="4"/>
      <c r="Q458" s="4"/>
      <c r="R458" s="4"/>
      <c r="S458" s="4"/>
      <c r="T458" s="4"/>
      <c r="U458" s="4"/>
      <c r="V458" s="4"/>
      <c r="W458" s="4">
        <v>0</v>
      </c>
      <c r="X458" s="4">
        <v>1</v>
      </c>
      <c r="Y458" s="4">
        <v>0</v>
      </c>
      <c r="Z458" s="4"/>
      <c r="AA458" s="4"/>
      <c r="AB458" s="4"/>
    </row>
    <row r="459" spans="1:206" x14ac:dyDescent="0.2">
      <c r="A459" s="4">
        <v>50</v>
      </c>
      <c r="B459" s="4">
        <v>0</v>
      </c>
      <c r="C459" s="4">
        <v>0</v>
      </c>
      <c r="D459" s="4">
        <v>1</v>
      </c>
      <c r="E459" s="4">
        <v>225</v>
      </c>
      <c r="F459" s="4">
        <f>ROUND(Source!AV454,O459)</f>
        <v>1.36</v>
      </c>
      <c r="G459" s="4" t="s">
        <v>49</v>
      </c>
      <c r="H459" s="4" t="s">
        <v>50</v>
      </c>
      <c r="I459" s="4"/>
      <c r="J459" s="4"/>
      <c r="K459" s="4">
        <v>225</v>
      </c>
      <c r="L459" s="4">
        <v>4</v>
      </c>
      <c r="M459" s="4">
        <v>3</v>
      </c>
      <c r="N459" s="4" t="s">
        <v>3</v>
      </c>
      <c r="O459" s="4">
        <v>2</v>
      </c>
      <c r="P459" s="4"/>
      <c r="Q459" s="4"/>
      <c r="R459" s="4"/>
      <c r="S459" s="4"/>
      <c r="T459" s="4"/>
      <c r="U459" s="4"/>
      <c r="V459" s="4"/>
      <c r="W459" s="4">
        <v>1.36</v>
      </c>
      <c r="X459" s="4">
        <v>1</v>
      </c>
      <c r="Y459" s="4">
        <v>1.36</v>
      </c>
      <c r="Z459" s="4"/>
      <c r="AA459" s="4"/>
      <c r="AB459" s="4"/>
    </row>
    <row r="460" spans="1:206" x14ac:dyDescent="0.2">
      <c r="A460" s="4">
        <v>50</v>
      </c>
      <c r="B460" s="4">
        <v>0</v>
      </c>
      <c r="C460" s="4">
        <v>0</v>
      </c>
      <c r="D460" s="4">
        <v>1</v>
      </c>
      <c r="E460" s="4">
        <v>226</v>
      </c>
      <c r="F460" s="4">
        <f>ROUND(Source!AW454,O460)</f>
        <v>1.36</v>
      </c>
      <c r="G460" s="4" t="s">
        <v>51</v>
      </c>
      <c r="H460" s="4" t="s">
        <v>52</v>
      </c>
      <c r="I460" s="4"/>
      <c r="J460" s="4"/>
      <c r="K460" s="4">
        <v>226</v>
      </c>
      <c r="L460" s="4">
        <v>5</v>
      </c>
      <c r="M460" s="4">
        <v>3</v>
      </c>
      <c r="N460" s="4" t="s">
        <v>3</v>
      </c>
      <c r="O460" s="4">
        <v>2</v>
      </c>
      <c r="P460" s="4"/>
      <c r="Q460" s="4"/>
      <c r="R460" s="4"/>
      <c r="S460" s="4"/>
      <c r="T460" s="4"/>
      <c r="U460" s="4"/>
      <c r="V460" s="4"/>
      <c r="W460" s="4">
        <v>1.36</v>
      </c>
      <c r="X460" s="4">
        <v>1</v>
      </c>
      <c r="Y460" s="4">
        <v>1.36</v>
      </c>
      <c r="Z460" s="4"/>
      <c r="AA460" s="4"/>
      <c r="AB460" s="4"/>
    </row>
    <row r="461" spans="1:206" x14ac:dyDescent="0.2">
      <c r="A461" s="4">
        <v>50</v>
      </c>
      <c r="B461" s="4">
        <v>0</v>
      </c>
      <c r="C461" s="4">
        <v>0</v>
      </c>
      <c r="D461" s="4">
        <v>1</v>
      </c>
      <c r="E461" s="4">
        <v>227</v>
      </c>
      <c r="F461" s="4">
        <f>ROUND(Source!AX454,O461)</f>
        <v>0</v>
      </c>
      <c r="G461" s="4" t="s">
        <v>53</v>
      </c>
      <c r="H461" s="4" t="s">
        <v>54</v>
      </c>
      <c r="I461" s="4"/>
      <c r="J461" s="4"/>
      <c r="K461" s="4">
        <v>227</v>
      </c>
      <c r="L461" s="4">
        <v>6</v>
      </c>
      <c r="M461" s="4">
        <v>3</v>
      </c>
      <c r="N461" s="4" t="s">
        <v>3</v>
      </c>
      <c r="O461" s="4">
        <v>2</v>
      </c>
      <c r="P461" s="4"/>
      <c r="Q461" s="4"/>
      <c r="R461" s="4"/>
      <c r="S461" s="4"/>
      <c r="T461" s="4"/>
      <c r="U461" s="4"/>
      <c r="V461" s="4"/>
      <c r="W461" s="4">
        <v>0</v>
      </c>
      <c r="X461" s="4">
        <v>1</v>
      </c>
      <c r="Y461" s="4">
        <v>0</v>
      </c>
      <c r="Z461" s="4"/>
      <c r="AA461" s="4"/>
      <c r="AB461" s="4"/>
    </row>
    <row r="462" spans="1:206" x14ac:dyDescent="0.2">
      <c r="A462" s="4">
        <v>50</v>
      </c>
      <c r="B462" s="4">
        <v>0</v>
      </c>
      <c r="C462" s="4">
        <v>0</v>
      </c>
      <c r="D462" s="4">
        <v>1</v>
      </c>
      <c r="E462" s="4">
        <v>228</v>
      </c>
      <c r="F462" s="4">
        <f>ROUND(Source!AY454,O462)</f>
        <v>1.36</v>
      </c>
      <c r="G462" s="4" t="s">
        <v>55</v>
      </c>
      <c r="H462" s="4" t="s">
        <v>56</v>
      </c>
      <c r="I462" s="4"/>
      <c r="J462" s="4"/>
      <c r="K462" s="4">
        <v>228</v>
      </c>
      <c r="L462" s="4">
        <v>7</v>
      </c>
      <c r="M462" s="4">
        <v>3</v>
      </c>
      <c r="N462" s="4" t="s">
        <v>3</v>
      </c>
      <c r="O462" s="4">
        <v>2</v>
      </c>
      <c r="P462" s="4"/>
      <c r="Q462" s="4"/>
      <c r="R462" s="4"/>
      <c r="S462" s="4"/>
      <c r="T462" s="4"/>
      <c r="U462" s="4"/>
      <c r="V462" s="4"/>
      <c r="W462" s="4">
        <v>1.36</v>
      </c>
      <c r="X462" s="4">
        <v>1</v>
      </c>
      <c r="Y462" s="4">
        <v>1.36</v>
      </c>
      <c r="Z462" s="4"/>
      <c r="AA462" s="4"/>
      <c r="AB462" s="4"/>
    </row>
    <row r="463" spans="1:206" x14ac:dyDescent="0.2">
      <c r="A463" s="4">
        <v>50</v>
      </c>
      <c r="B463" s="4">
        <v>0</v>
      </c>
      <c r="C463" s="4">
        <v>0</v>
      </c>
      <c r="D463" s="4">
        <v>1</v>
      </c>
      <c r="E463" s="4">
        <v>216</v>
      </c>
      <c r="F463" s="4">
        <f>ROUND(Source!AP454,O463)</f>
        <v>0</v>
      </c>
      <c r="G463" s="4" t="s">
        <v>57</v>
      </c>
      <c r="H463" s="4" t="s">
        <v>58</v>
      </c>
      <c r="I463" s="4"/>
      <c r="J463" s="4"/>
      <c r="K463" s="4">
        <v>216</v>
      </c>
      <c r="L463" s="4">
        <v>8</v>
      </c>
      <c r="M463" s="4">
        <v>3</v>
      </c>
      <c r="N463" s="4" t="s">
        <v>3</v>
      </c>
      <c r="O463" s="4">
        <v>2</v>
      </c>
      <c r="P463" s="4"/>
      <c r="Q463" s="4"/>
      <c r="R463" s="4"/>
      <c r="S463" s="4"/>
      <c r="T463" s="4"/>
      <c r="U463" s="4"/>
      <c r="V463" s="4"/>
      <c r="W463" s="4">
        <v>0</v>
      </c>
      <c r="X463" s="4">
        <v>1</v>
      </c>
      <c r="Y463" s="4">
        <v>0</v>
      </c>
      <c r="Z463" s="4"/>
      <c r="AA463" s="4"/>
      <c r="AB463" s="4"/>
    </row>
    <row r="464" spans="1:206" x14ac:dyDescent="0.2">
      <c r="A464" s="4">
        <v>50</v>
      </c>
      <c r="B464" s="4">
        <v>0</v>
      </c>
      <c r="C464" s="4">
        <v>0</v>
      </c>
      <c r="D464" s="4">
        <v>1</v>
      </c>
      <c r="E464" s="4">
        <v>223</v>
      </c>
      <c r="F464" s="4">
        <f>ROUND(Source!AQ454,O464)</f>
        <v>0</v>
      </c>
      <c r="G464" s="4" t="s">
        <v>59</v>
      </c>
      <c r="H464" s="4" t="s">
        <v>60</v>
      </c>
      <c r="I464" s="4"/>
      <c r="J464" s="4"/>
      <c r="K464" s="4">
        <v>223</v>
      </c>
      <c r="L464" s="4">
        <v>9</v>
      </c>
      <c r="M464" s="4">
        <v>3</v>
      </c>
      <c r="N464" s="4" t="s">
        <v>3</v>
      </c>
      <c r="O464" s="4">
        <v>2</v>
      </c>
      <c r="P464" s="4"/>
      <c r="Q464" s="4"/>
      <c r="R464" s="4"/>
      <c r="S464" s="4"/>
      <c r="T464" s="4"/>
      <c r="U464" s="4"/>
      <c r="V464" s="4"/>
      <c r="W464" s="4">
        <v>0</v>
      </c>
      <c r="X464" s="4">
        <v>1</v>
      </c>
      <c r="Y464" s="4">
        <v>0</v>
      </c>
      <c r="Z464" s="4"/>
      <c r="AA464" s="4"/>
      <c r="AB464" s="4"/>
    </row>
    <row r="465" spans="1:28" x14ac:dyDescent="0.2">
      <c r="A465" s="4">
        <v>50</v>
      </c>
      <c r="B465" s="4">
        <v>0</v>
      </c>
      <c r="C465" s="4">
        <v>0</v>
      </c>
      <c r="D465" s="4">
        <v>1</v>
      </c>
      <c r="E465" s="4">
        <v>229</v>
      </c>
      <c r="F465" s="4">
        <f>ROUND(Source!AZ454,O465)</f>
        <v>0</v>
      </c>
      <c r="G465" s="4" t="s">
        <v>61</v>
      </c>
      <c r="H465" s="4" t="s">
        <v>62</v>
      </c>
      <c r="I465" s="4"/>
      <c r="J465" s="4"/>
      <c r="K465" s="4">
        <v>229</v>
      </c>
      <c r="L465" s="4">
        <v>10</v>
      </c>
      <c r="M465" s="4">
        <v>3</v>
      </c>
      <c r="N465" s="4" t="s">
        <v>3</v>
      </c>
      <c r="O465" s="4">
        <v>2</v>
      </c>
      <c r="P465" s="4"/>
      <c r="Q465" s="4"/>
      <c r="R465" s="4"/>
      <c r="S465" s="4"/>
      <c r="T465" s="4"/>
      <c r="U465" s="4"/>
      <c r="V465" s="4"/>
      <c r="W465" s="4">
        <v>0</v>
      </c>
      <c r="X465" s="4">
        <v>1</v>
      </c>
      <c r="Y465" s="4">
        <v>0</v>
      </c>
      <c r="Z465" s="4"/>
      <c r="AA465" s="4"/>
      <c r="AB465" s="4"/>
    </row>
    <row r="466" spans="1:28" x14ac:dyDescent="0.2">
      <c r="A466" s="4">
        <v>50</v>
      </c>
      <c r="B466" s="4">
        <v>0</v>
      </c>
      <c r="C466" s="4">
        <v>0</v>
      </c>
      <c r="D466" s="4">
        <v>1</v>
      </c>
      <c r="E466" s="4">
        <v>203</v>
      </c>
      <c r="F466" s="4">
        <f>ROUND(Source!Q454,O466)</f>
        <v>1329.06</v>
      </c>
      <c r="G466" s="4" t="s">
        <v>63</v>
      </c>
      <c r="H466" s="4" t="s">
        <v>64</v>
      </c>
      <c r="I466" s="4"/>
      <c r="J466" s="4"/>
      <c r="K466" s="4">
        <v>203</v>
      </c>
      <c r="L466" s="4">
        <v>11</v>
      </c>
      <c r="M466" s="4">
        <v>3</v>
      </c>
      <c r="N466" s="4" t="s">
        <v>3</v>
      </c>
      <c r="O466" s="4">
        <v>2</v>
      </c>
      <c r="P466" s="4"/>
      <c r="Q466" s="4"/>
      <c r="R466" s="4"/>
      <c r="S466" s="4"/>
      <c r="T466" s="4"/>
      <c r="U466" s="4"/>
      <c r="V466" s="4"/>
      <c r="W466" s="4">
        <v>1329.06</v>
      </c>
      <c r="X466" s="4">
        <v>1</v>
      </c>
      <c r="Y466" s="4">
        <v>1329.06</v>
      </c>
      <c r="Z466" s="4"/>
      <c r="AA466" s="4"/>
      <c r="AB466" s="4"/>
    </row>
    <row r="467" spans="1:28" x14ac:dyDescent="0.2">
      <c r="A467" s="4">
        <v>50</v>
      </c>
      <c r="B467" s="4">
        <v>0</v>
      </c>
      <c r="C467" s="4">
        <v>0</v>
      </c>
      <c r="D467" s="4">
        <v>1</v>
      </c>
      <c r="E467" s="4">
        <v>231</v>
      </c>
      <c r="F467" s="4">
        <f>ROUND(Source!BB454,O467)</f>
        <v>0</v>
      </c>
      <c r="G467" s="4" t="s">
        <v>65</v>
      </c>
      <c r="H467" s="4" t="s">
        <v>66</v>
      </c>
      <c r="I467" s="4"/>
      <c r="J467" s="4"/>
      <c r="K467" s="4">
        <v>231</v>
      </c>
      <c r="L467" s="4">
        <v>12</v>
      </c>
      <c r="M467" s="4">
        <v>3</v>
      </c>
      <c r="N467" s="4" t="s">
        <v>3</v>
      </c>
      <c r="O467" s="4">
        <v>2</v>
      </c>
      <c r="P467" s="4"/>
      <c r="Q467" s="4"/>
      <c r="R467" s="4"/>
      <c r="S467" s="4"/>
      <c r="T467" s="4"/>
      <c r="U467" s="4"/>
      <c r="V467" s="4"/>
      <c r="W467" s="4">
        <v>0</v>
      </c>
      <c r="X467" s="4">
        <v>1</v>
      </c>
      <c r="Y467" s="4">
        <v>0</v>
      </c>
      <c r="Z467" s="4"/>
      <c r="AA467" s="4"/>
      <c r="AB467" s="4"/>
    </row>
    <row r="468" spans="1:28" x14ac:dyDescent="0.2">
      <c r="A468" s="4">
        <v>50</v>
      </c>
      <c r="B468" s="4">
        <v>0</v>
      </c>
      <c r="C468" s="4">
        <v>0</v>
      </c>
      <c r="D468" s="4">
        <v>1</v>
      </c>
      <c r="E468" s="4">
        <v>204</v>
      </c>
      <c r="F468" s="4">
        <f>ROUND(Source!R454,O468)</f>
        <v>842.7</v>
      </c>
      <c r="G468" s="4" t="s">
        <v>67</v>
      </c>
      <c r="H468" s="4" t="s">
        <v>68</v>
      </c>
      <c r="I468" s="4"/>
      <c r="J468" s="4"/>
      <c r="K468" s="4">
        <v>204</v>
      </c>
      <c r="L468" s="4">
        <v>13</v>
      </c>
      <c r="M468" s="4">
        <v>3</v>
      </c>
      <c r="N468" s="4" t="s">
        <v>3</v>
      </c>
      <c r="O468" s="4">
        <v>2</v>
      </c>
      <c r="P468" s="4"/>
      <c r="Q468" s="4"/>
      <c r="R468" s="4"/>
      <c r="S468" s="4"/>
      <c r="T468" s="4"/>
      <c r="U468" s="4"/>
      <c r="V468" s="4"/>
      <c r="W468" s="4">
        <v>842.7</v>
      </c>
      <c r="X468" s="4">
        <v>1</v>
      </c>
      <c r="Y468" s="4">
        <v>842.7</v>
      </c>
      <c r="Z468" s="4"/>
      <c r="AA468" s="4"/>
      <c r="AB468" s="4"/>
    </row>
    <row r="469" spans="1:28" x14ac:dyDescent="0.2">
      <c r="A469" s="4">
        <v>50</v>
      </c>
      <c r="B469" s="4">
        <v>0</v>
      </c>
      <c r="C469" s="4">
        <v>0</v>
      </c>
      <c r="D469" s="4">
        <v>1</v>
      </c>
      <c r="E469" s="4">
        <v>205</v>
      </c>
      <c r="F469" s="4">
        <f>ROUND(Source!S454,O469)</f>
        <v>25734.74</v>
      </c>
      <c r="G469" s="4" t="s">
        <v>69</v>
      </c>
      <c r="H469" s="4" t="s">
        <v>70</v>
      </c>
      <c r="I469" s="4"/>
      <c r="J469" s="4"/>
      <c r="K469" s="4">
        <v>205</v>
      </c>
      <c r="L469" s="4">
        <v>14</v>
      </c>
      <c r="M469" s="4">
        <v>3</v>
      </c>
      <c r="N469" s="4" t="s">
        <v>3</v>
      </c>
      <c r="O469" s="4">
        <v>2</v>
      </c>
      <c r="P469" s="4"/>
      <c r="Q469" s="4"/>
      <c r="R469" s="4"/>
      <c r="S469" s="4"/>
      <c r="T469" s="4"/>
      <c r="U469" s="4"/>
      <c r="V469" s="4"/>
      <c r="W469" s="4">
        <v>25734.74</v>
      </c>
      <c r="X469" s="4">
        <v>1</v>
      </c>
      <c r="Y469" s="4">
        <v>25734.74</v>
      </c>
      <c r="Z469" s="4"/>
      <c r="AA469" s="4"/>
      <c r="AB469" s="4"/>
    </row>
    <row r="470" spans="1:28" x14ac:dyDescent="0.2">
      <c r="A470" s="4">
        <v>50</v>
      </c>
      <c r="B470" s="4">
        <v>0</v>
      </c>
      <c r="C470" s="4">
        <v>0</v>
      </c>
      <c r="D470" s="4">
        <v>1</v>
      </c>
      <c r="E470" s="4">
        <v>232</v>
      </c>
      <c r="F470" s="4">
        <f>ROUND(Source!BC454,O470)</f>
        <v>0</v>
      </c>
      <c r="G470" s="4" t="s">
        <v>71</v>
      </c>
      <c r="H470" s="4" t="s">
        <v>72</v>
      </c>
      <c r="I470" s="4"/>
      <c r="J470" s="4"/>
      <c r="K470" s="4">
        <v>232</v>
      </c>
      <c r="L470" s="4">
        <v>15</v>
      </c>
      <c r="M470" s="4">
        <v>3</v>
      </c>
      <c r="N470" s="4" t="s">
        <v>3</v>
      </c>
      <c r="O470" s="4">
        <v>2</v>
      </c>
      <c r="P470" s="4"/>
      <c r="Q470" s="4"/>
      <c r="R470" s="4"/>
      <c r="S470" s="4"/>
      <c r="T470" s="4"/>
      <c r="U470" s="4"/>
      <c r="V470" s="4"/>
      <c r="W470" s="4">
        <v>0</v>
      </c>
      <c r="X470" s="4">
        <v>1</v>
      </c>
      <c r="Y470" s="4">
        <v>0</v>
      </c>
      <c r="Z470" s="4"/>
      <c r="AA470" s="4"/>
      <c r="AB470" s="4"/>
    </row>
    <row r="471" spans="1:28" x14ac:dyDescent="0.2">
      <c r="A471" s="4">
        <v>50</v>
      </c>
      <c r="B471" s="4">
        <v>0</v>
      </c>
      <c r="C471" s="4">
        <v>0</v>
      </c>
      <c r="D471" s="4">
        <v>1</v>
      </c>
      <c r="E471" s="4">
        <v>214</v>
      </c>
      <c r="F471" s="4">
        <f>ROUND(Source!AS454,O471)</f>
        <v>0</v>
      </c>
      <c r="G471" s="4" t="s">
        <v>73</v>
      </c>
      <c r="H471" s="4" t="s">
        <v>74</v>
      </c>
      <c r="I471" s="4"/>
      <c r="J471" s="4"/>
      <c r="K471" s="4">
        <v>214</v>
      </c>
      <c r="L471" s="4">
        <v>16</v>
      </c>
      <c r="M471" s="4">
        <v>3</v>
      </c>
      <c r="N471" s="4" t="s">
        <v>3</v>
      </c>
      <c r="O471" s="4">
        <v>2</v>
      </c>
      <c r="P471" s="4"/>
      <c r="Q471" s="4"/>
      <c r="R471" s="4"/>
      <c r="S471" s="4"/>
      <c r="T471" s="4"/>
      <c r="U471" s="4"/>
      <c r="V471" s="4"/>
      <c r="W471" s="4">
        <v>0</v>
      </c>
      <c r="X471" s="4">
        <v>1</v>
      </c>
      <c r="Y471" s="4">
        <v>0</v>
      </c>
      <c r="Z471" s="4"/>
      <c r="AA471" s="4"/>
      <c r="AB471" s="4"/>
    </row>
    <row r="472" spans="1:28" x14ac:dyDescent="0.2">
      <c r="A472" s="4">
        <v>50</v>
      </c>
      <c r="B472" s="4">
        <v>0</v>
      </c>
      <c r="C472" s="4">
        <v>0</v>
      </c>
      <c r="D472" s="4">
        <v>1</v>
      </c>
      <c r="E472" s="4">
        <v>215</v>
      </c>
      <c r="F472" s="4">
        <f>ROUND(Source!AT454,O472)</f>
        <v>0</v>
      </c>
      <c r="G472" s="4" t="s">
        <v>75</v>
      </c>
      <c r="H472" s="4" t="s">
        <v>76</v>
      </c>
      <c r="I472" s="4"/>
      <c r="J472" s="4"/>
      <c r="K472" s="4">
        <v>215</v>
      </c>
      <c r="L472" s="4">
        <v>17</v>
      </c>
      <c r="M472" s="4">
        <v>3</v>
      </c>
      <c r="N472" s="4" t="s">
        <v>3</v>
      </c>
      <c r="O472" s="4">
        <v>2</v>
      </c>
      <c r="P472" s="4"/>
      <c r="Q472" s="4"/>
      <c r="R472" s="4"/>
      <c r="S472" s="4"/>
      <c r="T472" s="4"/>
      <c r="U472" s="4"/>
      <c r="V472" s="4"/>
      <c r="W472" s="4">
        <v>0</v>
      </c>
      <c r="X472" s="4">
        <v>1</v>
      </c>
      <c r="Y472" s="4">
        <v>0</v>
      </c>
      <c r="Z472" s="4"/>
      <c r="AA472" s="4"/>
      <c r="AB472" s="4"/>
    </row>
    <row r="473" spans="1:28" x14ac:dyDescent="0.2">
      <c r="A473" s="4">
        <v>50</v>
      </c>
      <c r="B473" s="4">
        <v>0</v>
      </c>
      <c r="C473" s="4">
        <v>0</v>
      </c>
      <c r="D473" s="4">
        <v>1</v>
      </c>
      <c r="E473" s="4">
        <v>217</v>
      </c>
      <c r="F473" s="4">
        <f>ROUND(Source!AU454,O473)</f>
        <v>48563.07</v>
      </c>
      <c r="G473" s="4" t="s">
        <v>77</v>
      </c>
      <c r="H473" s="4" t="s">
        <v>78</v>
      </c>
      <c r="I473" s="4"/>
      <c r="J473" s="4"/>
      <c r="K473" s="4">
        <v>217</v>
      </c>
      <c r="L473" s="4">
        <v>18</v>
      </c>
      <c r="M473" s="4">
        <v>3</v>
      </c>
      <c r="N473" s="4" t="s">
        <v>3</v>
      </c>
      <c r="O473" s="4">
        <v>2</v>
      </c>
      <c r="P473" s="4"/>
      <c r="Q473" s="4"/>
      <c r="R473" s="4"/>
      <c r="S473" s="4"/>
      <c r="T473" s="4"/>
      <c r="U473" s="4"/>
      <c r="V473" s="4"/>
      <c r="W473" s="4">
        <v>48563.07</v>
      </c>
      <c r="X473" s="4">
        <v>1</v>
      </c>
      <c r="Y473" s="4">
        <v>48563.07</v>
      </c>
      <c r="Z473" s="4"/>
      <c r="AA473" s="4"/>
      <c r="AB473" s="4"/>
    </row>
    <row r="474" spans="1:28" x14ac:dyDescent="0.2">
      <c r="A474" s="4">
        <v>50</v>
      </c>
      <c r="B474" s="4">
        <v>0</v>
      </c>
      <c r="C474" s="4">
        <v>0</v>
      </c>
      <c r="D474" s="4">
        <v>1</v>
      </c>
      <c r="E474" s="4">
        <v>230</v>
      </c>
      <c r="F474" s="4">
        <f>ROUND(Source!BA454,O474)</f>
        <v>0</v>
      </c>
      <c r="G474" s="4" t="s">
        <v>79</v>
      </c>
      <c r="H474" s="4" t="s">
        <v>80</v>
      </c>
      <c r="I474" s="4"/>
      <c r="J474" s="4"/>
      <c r="K474" s="4">
        <v>230</v>
      </c>
      <c r="L474" s="4">
        <v>19</v>
      </c>
      <c r="M474" s="4">
        <v>3</v>
      </c>
      <c r="N474" s="4" t="s">
        <v>3</v>
      </c>
      <c r="O474" s="4">
        <v>2</v>
      </c>
      <c r="P474" s="4"/>
      <c r="Q474" s="4"/>
      <c r="R474" s="4"/>
      <c r="S474" s="4"/>
      <c r="T474" s="4"/>
      <c r="U474" s="4"/>
      <c r="V474" s="4"/>
      <c r="W474" s="4">
        <v>0</v>
      </c>
      <c r="X474" s="4">
        <v>1</v>
      </c>
      <c r="Y474" s="4">
        <v>0</v>
      </c>
      <c r="Z474" s="4"/>
      <c r="AA474" s="4"/>
      <c r="AB474" s="4"/>
    </row>
    <row r="475" spans="1:28" x14ac:dyDescent="0.2">
      <c r="A475" s="4">
        <v>50</v>
      </c>
      <c r="B475" s="4">
        <v>0</v>
      </c>
      <c r="C475" s="4">
        <v>0</v>
      </c>
      <c r="D475" s="4">
        <v>1</v>
      </c>
      <c r="E475" s="4">
        <v>206</v>
      </c>
      <c r="F475" s="4">
        <f>ROUND(Source!T454,O475)</f>
        <v>0</v>
      </c>
      <c r="G475" s="4" t="s">
        <v>81</v>
      </c>
      <c r="H475" s="4" t="s">
        <v>82</v>
      </c>
      <c r="I475" s="4"/>
      <c r="J475" s="4"/>
      <c r="K475" s="4">
        <v>206</v>
      </c>
      <c r="L475" s="4">
        <v>20</v>
      </c>
      <c r="M475" s="4">
        <v>3</v>
      </c>
      <c r="N475" s="4" t="s">
        <v>3</v>
      </c>
      <c r="O475" s="4">
        <v>2</v>
      </c>
      <c r="P475" s="4"/>
      <c r="Q475" s="4"/>
      <c r="R475" s="4"/>
      <c r="S475" s="4"/>
      <c r="T475" s="4"/>
      <c r="U475" s="4"/>
      <c r="V475" s="4"/>
      <c r="W475" s="4">
        <v>0</v>
      </c>
      <c r="X475" s="4">
        <v>1</v>
      </c>
      <c r="Y475" s="4">
        <v>0</v>
      </c>
      <c r="Z475" s="4"/>
      <c r="AA475" s="4"/>
      <c r="AB475" s="4"/>
    </row>
    <row r="476" spans="1:28" x14ac:dyDescent="0.2">
      <c r="A476" s="4">
        <v>50</v>
      </c>
      <c r="B476" s="4">
        <v>0</v>
      </c>
      <c r="C476" s="4">
        <v>0</v>
      </c>
      <c r="D476" s="4">
        <v>1</v>
      </c>
      <c r="E476" s="4">
        <v>207</v>
      </c>
      <c r="F476" s="4">
        <f>Source!U454</f>
        <v>39.719999999999992</v>
      </c>
      <c r="G476" s="4" t="s">
        <v>83</v>
      </c>
      <c r="H476" s="4" t="s">
        <v>84</v>
      </c>
      <c r="I476" s="4"/>
      <c r="J476" s="4"/>
      <c r="K476" s="4">
        <v>207</v>
      </c>
      <c r="L476" s="4">
        <v>21</v>
      </c>
      <c r="M476" s="4">
        <v>3</v>
      </c>
      <c r="N476" s="4" t="s">
        <v>3</v>
      </c>
      <c r="O476" s="4">
        <v>-1</v>
      </c>
      <c r="P476" s="4"/>
      <c r="Q476" s="4"/>
      <c r="R476" s="4"/>
      <c r="S476" s="4"/>
      <c r="T476" s="4"/>
      <c r="U476" s="4"/>
      <c r="V476" s="4"/>
      <c r="W476" s="4">
        <v>39.72</v>
      </c>
      <c r="X476" s="4">
        <v>1</v>
      </c>
      <c r="Y476" s="4">
        <v>39.72</v>
      </c>
      <c r="Z476" s="4"/>
      <c r="AA476" s="4"/>
      <c r="AB476" s="4"/>
    </row>
    <row r="477" spans="1:28" x14ac:dyDescent="0.2">
      <c r="A477" s="4">
        <v>50</v>
      </c>
      <c r="B477" s="4">
        <v>0</v>
      </c>
      <c r="C477" s="4">
        <v>0</v>
      </c>
      <c r="D477" s="4">
        <v>1</v>
      </c>
      <c r="E477" s="4">
        <v>208</v>
      </c>
      <c r="F477" s="4">
        <f>Source!V454</f>
        <v>0</v>
      </c>
      <c r="G477" s="4" t="s">
        <v>85</v>
      </c>
      <c r="H477" s="4" t="s">
        <v>86</v>
      </c>
      <c r="I477" s="4"/>
      <c r="J477" s="4"/>
      <c r="K477" s="4">
        <v>208</v>
      </c>
      <c r="L477" s="4">
        <v>22</v>
      </c>
      <c r="M477" s="4">
        <v>3</v>
      </c>
      <c r="N477" s="4" t="s">
        <v>3</v>
      </c>
      <c r="O477" s="4">
        <v>-1</v>
      </c>
      <c r="P477" s="4"/>
      <c r="Q477" s="4"/>
      <c r="R477" s="4"/>
      <c r="S477" s="4"/>
      <c r="T477" s="4"/>
      <c r="U477" s="4"/>
      <c r="V477" s="4"/>
      <c r="W477" s="4">
        <v>0</v>
      </c>
      <c r="X477" s="4">
        <v>1</v>
      </c>
      <c r="Y477" s="4">
        <v>0</v>
      </c>
      <c r="Z477" s="4"/>
      <c r="AA477" s="4"/>
      <c r="AB477" s="4"/>
    </row>
    <row r="478" spans="1:28" x14ac:dyDescent="0.2">
      <c r="A478" s="4">
        <v>50</v>
      </c>
      <c r="B478" s="4">
        <v>0</v>
      </c>
      <c r="C478" s="4">
        <v>0</v>
      </c>
      <c r="D478" s="4">
        <v>1</v>
      </c>
      <c r="E478" s="4">
        <v>209</v>
      </c>
      <c r="F478" s="4">
        <f>ROUND(Source!W454,O478)</f>
        <v>0</v>
      </c>
      <c r="G478" s="4" t="s">
        <v>87</v>
      </c>
      <c r="H478" s="4" t="s">
        <v>88</v>
      </c>
      <c r="I478" s="4"/>
      <c r="J478" s="4"/>
      <c r="K478" s="4">
        <v>209</v>
      </c>
      <c r="L478" s="4">
        <v>23</v>
      </c>
      <c r="M478" s="4">
        <v>3</v>
      </c>
      <c r="N478" s="4" t="s">
        <v>3</v>
      </c>
      <c r="O478" s="4">
        <v>2</v>
      </c>
      <c r="P478" s="4"/>
      <c r="Q478" s="4"/>
      <c r="R478" s="4"/>
      <c r="S478" s="4"/>
      <c r="T478" s="4"/>
      <c r="U478" s="4"/>
      <c r="V478" s="4"/>
      <c r="W478" s="4">
        <v>0</v>
      </c>
      <c r="X478" s="4">
        <v>1</v>
      </c>
      <c r="Y478" s="4">
        <v>0</v>
      </c>
      <c r="Z478" s="4"/>
      <c r="AA478" s="4"/>
      <c r="AB478" s="4"/>
    </row>
    <row r="479" spans="1:28" x14ac:dyDescent="0.2">
      <c r="A479" s="4">
        <v>50</v>
      </c>
      <c r="B479" s="4">
        <v>0</v>
      </c>
      <c r="C479" s="4">
        <v>0</v>
      </c>
      <c r="D479" s="4">
        <v>1</v>
      </c>
      <c r="E479" s="4">
        <v>233</v>
      </c>
      <c r="F479" s="4">
        <f>ROUND(Source!BD454,O479)</f>
        <v>0</v>
      </c>
      <c r="G479" s="4" t="s">
        <v>89</v>
      </c>
      <c r="H479" s="4" t="s">
        <v>90</v>
      </c>
      <c r="I479" s="4"/>
      <c r="J479" s="4"/>
      <c r="K479" s="4">
        <v>233</v>
      </c>
      <c r="L479" s="4">
        <v>24</v>
      </c>
      <c r="M479" s="4">
        <v>3</v>
      </c>
      <c r="N479" s="4" t="s">
        <v>3</v>
      </c>
      <c r="O479" s="4">
        <v>2</v>
      </c>
      <c r="P479" s="4"/>
      <c r="Q479" s="4"/>
      <c r="R479" s="4"/>
      <c r="S479" s="4"/>
      <c r="T479" s="4"/>
      <c r="U479" s="4"/>
      <c r="V479" s="4"/>
      <c r="W479" s="4">
        <v>0</v>
      </c>
      <c r="X479" s="4">
        <v>1</v>
      </c>
      <c r="Y479" s="4">
        <v>0</v>
      </c>
      <c r="Z479" s="4"/>
      <c r="AA479" s="4"/>
      <c r="AB479" s="4"/>
    </row>
    <row r="480" spans="1:28" x14ac:dyDescent="0.2">
      <c r="A480" s="4">
        <v>50</v>
      </c>
      <c r="B480" s="4">
        <v>0</v>
      </c>
      <c r="C480" s="4">
        <v>0</v>
      </c>
      <c r="D480" s="4">
        <v>1</v>
      </c>
      <c r="E480" s="4">
        <v>210</v>
      </c>
      <c r="F480" s="4">
        <f>ROUND(Source!X454,O480)</f>
        <v>18014.32</v>
      </c>
      <c r="G480" s="4" t="s">
        <v>91</v>
      </c>
      <c r="H480" s="4" t="s">
        <v>92</v>
      </c>
      <c r="I480" s="4"/>
      <c r="J480" s="4"/>
      <c r="K480" s="4">
        <v>210</v>
      </c>
      <c r="L480" s="4">
        <v>25</v>
      </c>
      <c r="M480" s="4">
        <v>3</v>
      </c>
      <c r="N480" s="4" t="s">
        <v>3</v>
      </c>
      <c r="O480" s="4">
        <v>2</v>
      </c>
      <c r="P480" s="4"/>
      <c r="Q480" s="4"/>
      <c r="R480" s="4"/>
      <c r="S480" s="4"/>
      <c r="T480" s="4"/>
      <c r="U480" s="4"/>
      <c r="V480" s="4"/>
      <c r="W480" s="4">
        <v>18014.32</v>
      </c>
      <c r="X480" s="4">
        <v>1</v>
      </c>
      <c r="Y480" s="4">
        <v>18014.32</v>
      </c>
      <c r="Z480" s="4"/>
      <c r="AA480" s="4"/>
      <c r="AB480" s="4"/>
    </row>
    <row r="481" spans="1:245" x14ac:dyDescent="0.2">
      <c r="A481" s="4">
        <v>50</v>
      </c>
      <c r="B481" s="4">
        <v>0</v>
      </c>
      <c r="C481" s="4">
        <v>0</v>
      </c>
      <c r="D481" s="4">
        <v>1</v>
      </c>
      <c r="E481" s="4">
        <v>211</v>
      </c>
      <c r="F481" s="4">
        <f>ROUND(Source!Y454,O481)</f>
        <v>2573.4699999999998</v>
      </c>
      <c r="G481" s="4" t="s">
        <v>93</v>
      </c>
      <c r="H481" s="4" t="s">
        <v>94</v>
      </c>
      <c r="I481" s="4"/>
      <c r="J481" s="4"/>
      <c r="K481" s="4">
        <v>211</v>
      </c>
      <c r="L481" s="4">
        <v>26</v>
      </c>
      <c r="M481" s="4">
        <v>3</v>
      </c>
      <c r="N481" s="4" t="s">
        <v>3</v>
      </c>
      <c r="O481" s="4">
        <v>2</v>
      </c>
      <c r="P481" s="4"/>
      <c r="Q481" s="4"/>
      <c r="R481" s="4"/>
      <c r="S481" s="4"/>
      <c r="T481" s="4"/>
      <c r="U481" s="4"/>
      <c r="V481" s="4"/>
      <c r="W481" s="4">
        <v>2573.4699999999998</v>
      </c>
      <c r="X481" s="4">
        <v>1</v>
      </c>
      <c r="Y481" s="4">
        <v>2573.4699999999998</v>
      </c>
      <c r="Z481" s="4"/>
      <c r="AA481" s="4"/>
      <c r="AB481" s="4"/>
    </row>
    <row r="482" spans="1:245" x14ac:dyDescent="0.2">
      <c r="A482" s="4">
        <v>50</v>
      </c>
      <c r="B482" s="4">
        <v>0</v>
      </c>
      <c r="C482" s="4">
        <v>0</v>
      </c>
      <c r="D482" s="4">
        <v>1</v>
      </c>
      <c r="E482" s="4">
        <v>224</v>
      </c>
      <c r="F482" s="4">
        <f>ROUND(Source!AR454,O482)</f>
        <v>48563.07</v>
      </c>
      <c r="G482" s="4" t="s">
        <v>95</v>
      </c>
      <c r="H482" s="4" t="s">
        <v>96</v>
      </c>
      <c r="I482" s="4"/>
      <c r="J482" s="4"/>
      <c r="K482" s="4">
        <v>224</v>
      </c>
      <c r="L482" s="4">
        <v>27</v>
      </c>
      <c r="M482" s="4">
        <v>3</v>
      </c>
      <c r="N482" s="4" t="s">
        <v>3</v>
      </c>
      <c r="O482" s="4">
        <v>2</v>
      </c>
      <c r="P482" s="4"/>
      <c r="Q482" s="4"/>
      <c r="R482" s="4"/>
      <c r="S482" s="4"/>
      <c r="T482" s="4"/>
      <c r="U482" s="4"/>
      <c r="V482" s="4"/>
      <c r="W482" s="4">
        <v>48563.07</v>
      </c>
      <c r="X482" s="4">
        <v>1</v>
      </c>
      <c r="Y482" s="4">
        <v>48563.07</v>
      </c>
      <c r="Z482" s="4"/>
      <c r="AA482" s="4"/>
      <c r="AB482" s="4"/>
    </row>
    <row r="484" spans="1:245" x14ac:dyDescent="0.2">
      <c r="A484" s="1">
        <v>4</v>
      </c>
      <c r="B484" s="1">
        <v>1</v>
      </c>
      <c r="C484" s="1"/>
      <c r="D484" s="1">
        <f>ROW(A701)</f>
        <v>701</v>
      </c>
      <c r="E484" s="1"/>
      <c r="F484" s="1" t="s">
        <v>12</v>
      </c>
      <c r="G484" s="1" t="s">
        <v>196</v>
      </c>
      <c r="H484" s="1" t="s">
        <v>3</v>
      </c>
      <c r="I484" s="1">
        <v>0</v>
      </c>
      <c r="J484" s="1"/>
      <c r="K484" s="1">
        <v>0</v>
      </c>
      <c r="L484" s="1"/>
      <c r="M484" s="1" t="s">
        <v>3</v>
      </c>
      <c r="N484" s="1"/>
      <c r="O484" s="1"/>
      <c r="P484" s="1"/>
      <c r="Q484" s="1"/>
      <c r="R484" s="1"/>
      <c r="S484" s="1">
        <v>0</v>
      </c>
      <c r="T484" s="1"/>
      <c r="U484" s="1" t="s">
        <v>3</v>
      </c>
      <c r="V484" s="1">
        <v>0</v>
      </c>
      <c r="W484" s="1"/>
      <c r="X484" s="1"/>
      <c r="Y484" s="1"/>
      <c r="Z484" s="1"/>
      <c r="AA484" s="1"/>
      <c r="AB484" s="1" t="s">
        <v>3</v>
      </c>
      <c r="AC484" s="1" t="s">
        <v>3</v>
      </c>
      <c r="AD484" s="1" t="s">
        <v>3</v>
      </c>
      <c r="AE484" s="1" t="s">
        <v>3</v>
      </c>
      <c r="AF484" s="1" t="s">
        <v>3</v>
      </c>
      <c r="AG484" s="1" t="s">
        <v>3</v>
      </c>
      <c r="AH484" s="1"/>
      <c r="AI484" s="1"/>
      <c r="AJ484" s="1"/>
      <c r="AK484" s="1"/>
      <c r="AL484" s="1"/>
      <c r="AM484" s="1"/>
      <c r="AN484" s="1"/>
      <c r="AO484" s="1"/>
      <c r="AP484" s="1" t="s">
        <v>3</v>
      </c>
      <c r="AQ484" s="1" t="s">
        <v>3</v>
      </c>
      <c r="AR484" s="1" t="s">
        <v>3</v>
      </c>
      <c r="AS484" s="1"/>
      <c r="AT484" s="1"/>
      <c r="AU484" s="1"/>
      <c r="AV484" s="1"/>
      <c r="AW484" s="1"/>
      <c r="AX484" s="1"/>
      <c r="AY484" s="1"/>
      <c r="AZ484" s="1" t="s">
        <v>3</v>
      </c>
      <c r="BA484" s="1"/>
      <c r="BB484" s="1" t="s">
        <v>3</v>
      </c>
      <c r="BC484" s="1" t="s">
        <v>3</v>
      </c>
      <c r="BD484" s="1" t="s">
        <v>3</v>
      </c>
      <c r="BE484" s="1" t="s">
        <v>3</v>
      </c>
      <c r="BF484" s="1" t="s">
        <v>3</v>
      </c>
      <c r="BG484" s="1" t="s">
        <v>3</v>
      </c>
      <c r="BH484" s="1" t="s">
        <v>3</v>
      </c>
      <c r="BI484" s="1" t="s">
        <v>3</v>
      </c>
      <c r="BJ484" s="1" t="s">
        <v>3</v>
      </c>
      <c r="BK484" s="1" t="s">
        <v>3</v>
      </c>
      <c r="BL484" s="1" t="s">
        <v>3</v>
      </c>
      <c r="BM484" s="1" t="s">
        <v>3</v>
      </c>
      <c r="BN484" s="1" t="s">
        <v>3</v>
      </c>
      <c r="BO484" s="1" t="s">
        <v>3</v>
      </c>
      <c r="BP484" s="1" t="s">
        <v>3</v>
      </c>
      <c r="BQ484" s="1"/>
      <c r="BR484" s="1"/>
      <c r="BS484" s="1"/>
      <c r="BT484" s="1"/>
      <c r="BU484" s="1"/>
      <c r="BV484" s="1"/>
      <c r="BW484" s="1"/>
      <c r="BX484" s="1">
        <v>0</v>
      </c>
      <c r="BY484" s="1"/>
      <c r="BZ484" s="1"/>
      <c r="CA484" s="1"/>
      <c r="CB484" s="1"/>
      <c r="CC484" s="1"/>
      <c r="CD484" s="1"/>
      <c r="CE484" s="1"/>
      <c r="CF484" s="1"/>
      <c r="CG484" s="1"/>
      <c r="CH484" s="1"/>
      <c r="CI484" s="1"/>
      <c r="CJ484" s="1">
        <v>0</v>
      </c>
    </row>
    <row r="486" spans="1:245" x14ac:dyDescent="0.2">
      <c r="A486" s="2">
        <v>52</v>
      </c>
      <c r="B486" s="2">
        <f t="shared" ref="B486:G486" si="233">B701</f>
        <v>1</v>
      </c>
      <c r="C486" s="2">
        <f t="shared" si="233"/>
        <v>4</v>
      </c>
      <c r="D486" s="2">
        <f t="shared" si="233"/>
        <v>484</v>
      </c>
      <c r="E486" s="2">
        <f t="shared" si="233"/>
        <v>0</v>
      </c>
      <c r="F486" s="2" t="str">
        <f t="shared" si="233"/>
        <v>Новый раздел</v>
      </c>
      <c r="G486" s="2" t="str">
        <f t="shared" si="233"/>
        <v>4. Электроснабжение и электроосвещение</v>
      </c>
      <c r="H486" s="2"/>
      <c r="I486" s="2"/>
      <c r="J486" s="2"/>
      <c r="K486" s="2"/>
      <c r="L486" s="2"/>
      <c r="M486" s="2"/>
      <c r="N486" s="2"/>
      <c r="O486" s="2">
        <f t="shared" ref="O486:AT486" si="234">O701</f>
        <v>367406.98</v>
      </c>
      <c r="P486" s="2">
        <f t="shared" si="234"/>
        <v>4361.8</v>
      </c>
      <c r="Q486" s="2">
        <f t="shared" si="234"/>
        <v>789.62</v>
      </c>
      <c r="R486" s="2">
        <f t="shared" si="234"/>
        <v>500.68</v>
      </c>
      <c r="S486" s="2">
        <f t="shared" si="234"/>
        <v>362255.56</v>
      </c>
      <c r="T486" s="2">
        <f t="shared" si="234"/>
        <v>0</v>
      </c>
      <c r="U486" s="2">
        <f t="shared" si="234"/>
        <v>604.45308</v>
      </c>
      <c r="V486" s="2">
        <f t="shared" si="234"/>
        <v>0</v>
      </c>
      <c r="W486" s="2">
        <f t="shared" si="234"/>
        <v>0</v>
      </c>
      <c r="X486" s="2">
        <f t="shared" si="234"/>
        <v>253578.91</v>
      </c>
      <c r="Y486" s="2">
        <f t="shared" si="234"/>
        <v>36225.589999999997</v>
      </c>
      <c r="Z486" s="2">
        <f t="shared" si="234"/>
        <v>0</v>
      </c>
      <c r="AA486" s="2">
        <f t="shared" si="234"/>
        <v>0</v>
      </c>
      <c r="AB486" s="2">
        <f t="shared" si="234"/>
        <v>0</v>
      </c>
      <c r="AC486" s="2">
        <f t="shared" si="234"/>
        <v>0</v>
      </c>
      <c r="AD486" s="2">
        <f t="shared" si="234"/>
        <v>0</v>
      </c>
      <c r="AE486" s="2">
        <f t="shared" si="234"/>
        <v>0</v>
      </c>
      <c r="AF486" s="2">
        <f t="shared" si="234"/>
        <v>0</v>
      </c>
      <c r="AG486" s="2">
        <f t="shared" si="234"/>
        <v>0</v>
      </c>
      <c r="AH486" s="2">
        <f t="shared" si="234"/>
        <v>0</v>
      </c>
      <c r="AI486" s="2">
        <f t="shared" si="234"/>
        <v>0</v>
      </c>
      <c r="AJ486" s="2">
        <f t="shared" si="234"/>
        <v>0</v>
      </c>
      <c r="AK486" s="2">
        <f t="shared" si="234"/>
        <v>0</v>
      </c>
      <c r="AL486" s="2">
        <f t="shared" si="234"/>
        <v>0</v>
      </c>
      <c r="AM486" s="2">
        <f t="shared" si="234"/>
        <v>0</v>
      </c>
      <c r="AN486" s="2">
        <f t="shared" si="234"/>
        <v>0</v>
      </c>
      <c r="AO486" s="2">
        <f t="shared" si="234"/>
        <v>0</v>
      </c>
      <c r="AP486" s="2">
        <f t="shared" si="234"/>
        <v>0</v>
      </c>
      <c r="AQ486" s="2">
        <f t="shared" si="234"/>
        <v>0</v>
      </c>
      <c r="AR486" s="2">
        <f t="shared" si="234"/>
        <v>657752.21</v>
      </c>
      <c r="AS486" s="2">
        <f t="shared" si="234"/>
        <v>0</v>
      </c>
      <c r="AT486" s="2">
        <f t="shared" si="234"/>
        <v>0</v>
      </c>
      <c r="AU486" s="2">
        <f t="shared" ref="AU486:BZ486" si="235">AU701</f>
        <v>657752.21</v>
      </c>
      <c r="AV486" s="2">
        <f t="shared" si="235"/>
        <v>4361.8</v>
      </c>
      <c r="AW486" s="2">
        <f t="shared" si="235"/>
        <v>4361.8</v>
      </c>
      <c r="AX486" s="2">
        <f t="shared" si="235"/>
        <v>0</v>
      </c>
      <c r="AY486" s="2">
        <f t="shared" si="235"/>
        <v>4361.8</v>
      </c>
      <c r="AZ486" s="2">
        <f t="shared" si="235"/>
        <v>0</v>
      </c>
      <c r="BA486" s="2">
        <f t="shared" si="235"/>
        <v>0</v>
      </c>
      <c r="BB486" s="2">
        <f t="shared" si="235"/>
        <v>0</v>
      </c>
      <c r="BC486" s="2">
        <f t="shared" si="235"/>
        <v>0</v>
      </c>
      <c r="BD486" s="2">
        <f t="shared" si="235"/>
        <v>0</v>
      </c>
      <c r="BE486" s="2">
        <f t="shared" si="235"/>
        <v>0</v>
      </c>
      <c r="BF486" s="2">
        <f t="shared" si="235"/>
        <v>0</v>
      </c>
      <c r="BG486" s="2">
        <f t="shared" si="235"/>
        <v>0</v>
      </c>
      <c r="BH486" s="2">
        <f t="shared" si="235"/>
        <v>0</v>
      </c>
      <c r="BI486" s="2">
        <f t="shared" si="235"/>
        <v>0</v>
      </c>
      <c r="BJ486" s="2">
        <f t="shared" si="235"/>
        <v>0</v>
      </c>
      <c r="BK486" s="2">
        <f t="shared" si="235"/>
        <v>0</v>
      </c>
      <c r="BL486" s="2">
        <f t="shared" si="235"/>
        <v>0</v>
      </c>
      <c r="BM486" s="2">
        <f t="shared" si="235"/>
        <v>0</v>
      </c>
      <c r="BN486" s="2">
        <f t="shared" si="235"/>
        <v>0</v>
      </c>
      <c r="BO486" s="2">
        <f t="shared" si="235"/>
        <v>0</v>
      </c>
      <c r="BP486" s="2">
        <f t="shared" si="235"/>
        <v>0</v>
      </c>
      <c r="BQ486" s="2">
        <f t="shared" si="235"/>
        <v>0</v>
      </c>
      <c r="BR486" s="2">
        <f t="shared" si="235"/>
        <v>0</v>
      </c>
      <c r="BS486" s="2">
        <f t="shared" si="235"/>
        <v>0</v>
      </c>
      <c r="BT486" s="2">
        <f t="shared" si="235"/>
        <v>0</v>
      </c>
      <c r="BU486" s="2">
        <f t="shared" si="235"/>
        <v>0</v>
      </c>
      <c r="BV486" s="2">
        <f t="shared" si="235"/>
        <v>0</v>
      </c>
      <c r="BW486" s="2">
        <f t="shared" si="235"/>
        <v>0</v>
      </c>
      <c r="BX486" s="2">
        <f t="shared" si="235"/>
        <v>0</v>
      </c>
      <c r="BY486" s="2">
        <f t="shared" si="235"/>
        <v>0</v>
      </c>
      <c r="BZ486" s="2">
        <f t="shared" si="235"/>
        <v>0</v>
      </c>
      <c r="CA486" s="2">
        <f t="shared" ref="CA486:DF486" si="236">CA701</f>
        <v>0</v>
      </c>
      <c r="CB486" s="2">
        <f t="shared" si="236"/>
        <v>0</v>
      </c>
      <c r="CC486" s="2">
        <f t="shared" si="236"/>
        <v>0</v>
      </c>
      <c r="CD486" s="2">
        <f t="shared" si="236"/>
        <v>0</v>
      </c>
      <c r="CE486" s="2">
        <f t="shared" si="236"/>
        <v>0</v>
      </c>
      <c r="CF486" s="2">
        <f t="shared" si="236"/>
        <v>0</v>
      </c>
      <c r="CG486" s="2">
        <f t="shared" si="236"/>
        <v>0</v>
      </c>
      <c r="CH486" s="2">
        <f t="shared" si="236"/>
        <v>0</v>
      </c>
      <c r="CI486" s="2">
        <f t="shared" si="236"/>
        <v>0</v>
      </c>
      <c r="CJ486" s="2">
        <f t="shared" si="236"/>
        <v>0</v>
      </c>
      <c r="CK486" s="2">
        <f t="shared" si="236"/>
        <v>0</v>
      </c>
      <c r="CL486" s="2">
        <f t="shared" si="236"/>
        <v>0</v>
      </c>
      <c r="CM486" s="2">
        <f t="shared" si="236"/>
        <v>0</v>
      </c>
      <c r="CN486" s="2">
        <f t="shared" si="236"/>
        <v>0</v>
      </c>
      <c r="CO486" s="2">
        <f t="shared" si="236"/>
        <v>0</v>
      </c>
      <c r="CP486" s="2">
        <f t="shared" si="236"/>
        <v>0</v>
      </c>
      <c r="CQ486" s="2">
        <f t="shared" si="236"/>
        <v>0</v>
      </c>
      <c r="CR486" s="2">
        <f t="shared" si="236"/>
        <v>0</v>
      </c>
      <c r="CS486" s="2">
        <f t="shared" si="236"/>
        <v>0</v>
      </c>
      <c r="CT486" s="2">
        <f t="shared" si="236"/>
        <v>0</v>
      </c>
      <c r="CU486" s="2">
        <f t="shared" si="236"/>
        <v>0</v>
      </c>
      <c r="CV486" s="2">
        <f t="shared" si="236"/>
        <v>0</v>
      </c>
      <c r="CW486" s="2">
        <f t="shared" si="236"/>
        <v>0</v>
      </c>
      <c r="CX486" s="2">
        <f t="shared" si="236"/>
        <v>0</v>
      </c>
      <c r="CY486" s="2">
        <f t="shared" si="236"/>
        <v>0</v>
      </c>
      <c r="CZ486" s="2">
        <f t="shared" si="236"/>
        <v>0</v>
      </c>
      <c r="DA486" s="2">
        <f t="shared" si="236"/>
        <v>0</v>
      </c>
      <c r="DB486" s="2">
        <f t="shared" si="236"/>
        <v>0</v>
      </c>
      <c r="DC486" s="2">
        <f t="shared" si="236"/>
        <v>0</v>
      </c>
      <c r="DD486" s="2">
        <f t="shared" si="236"/>
        <v>0</v>
      </c>
      <c r="DE486" s="2">
        <f t="shared" si="236"/>
        <v>0</v>
      </c>
      <c r="DF486" s="2">
        <f t="shared" si="236"/>
        <v>0</v>
      </c>
      <c r="DG486" s="3">
        <f t="shared" ref="DG486:EL486" si="237">DG701</f>
        <v>0</v>
      </c>
      <c r="DH486" s="3">
        <f t="shared" si="237"/>
        <v>0</v>
      </c>
      <c r="DI486" s="3">
        <f t="shared" si="237"/>
        <v>0</v>
      </c>
      <c r="DJ486" s="3">
        <f t="shared" si="237"/>
        <v>0</v>
      </c>
      <c r="DK486" s="3">
        <f t="shared" si="237"/>
        <v>0</v>
      </c>
      <c r="DL486" s="3">
        <f t="shared" si="237"/>
        <v>0</v>
      </c>
      <c r="DM486" s="3">
        <f t="shared" si="237"/>
        <v>0</v>
      </c>
      <c r="DN486" s="3">
        <f t="shared" si="237"/>
        <v>0</v>
      </c>
      <c r="DO486" s="3">
        <f t="shared" si="237"/>
        <v>0</v>
      </c>
      <c r="DP486" s="3">
        <f t="shared" si="237"/>
        <v>0</v>
      </c>
      <c r="DQ486" s="3">
        <f t="shared" si="237"/>
        <v>0</v>
      </c>
      <c r="DR486" s="3">
        <f t="shared" si="237"/>
        <v>0</v>
      </c>
      <c r="DS486" s="3">
        <f t="shared" si="237"/>
        <v>0</v>
      </c>
      <c r="DT486" s="3">
        <f t="shared" si="237"/>
        <v>0</v>
      </c>
      <c r="DU486" s="3">
        <f t="shared" si="237"/>
        <v>0</v>
      </c>
      <c r="DV486" s="3">
        <f t="shared" si="237"/>
        <v>0</v>
      </c>
      <c r="DW486" s="3">
        <f t="shared" si="237"/>
        <v>0</v>
      </c>
      <c r="DX486" s="3">
        <f t="shared" si="237"/>
        <v>0</v>
      </c>
      <c r="DY486" s="3">
        <f t="shared" si="237"/>
        <v>0</v>
      </c>
      <c r="DZ486" s="3">
        <f t="shared" si="237"/>
        <v>0</v>
      </c>
      <c r="EA486" s="3">
        <f t="shared" si="237"/>
        <v>0</v>
      </c>
      <c r="EB486" s="3">
        <f t="shared" si="237"/>
        <v>0</v>
      </c>
      <c r="EC486" s="3">
        <f t="shared" si="237"/>
        <v>0</v>
      </c>
      <c r="ED486" s="3">
        <f t="shared" si="237"/>
        <v>0</v>
      </c>
      <c r="EE486" s="3">
        <f t="shared" si="237"/>
        <v>0</v>
      </c>
      <c r="EF486" s="3">
        <f t="shared" si="237"/>
        <v>0</v>
      </c>
      <c r="EG486" s="3">
        <f t="shared" si="237"/>
        <v>0</v>
      </c>
      <c r="EH486" s="3">
        <f t="shared" si="237"/>
        <v>0</v>
      </c>
      <c r="EI486" s="3">
        <f t="shared" si="237"/>
        <v>0</v>
      </c>
      <c r="EJ486" s="3">
        <f t="shared" si="237"/>
        <v>0</v>
      </c>
      <c r="EK486" s="3">
        <f t="shared" si="237"/>
        <v>0</v>
      </c>
      <c r="EL486" s="3">
        <f t="shared" si="237"/>
        <v>0</v>
      </c>
      <c r="EM486" s="3">
        <f t="shared" ref="EM486:FR486" si="238">EM701</f>
        <v>0</v>
      </c>
      <c r="EN486" s="3">
        <f t="shared" si="238"/>
        <v>0</v>
      </c>
      <c r="EO486" s="3">
        <f t="shared" si="238"/>
        <v>0</v>
      </c>
      <c r="EP486" s="3">
        <f t="shared" si="238"/>
        <v>0</v>
      </c>
      <c r="EQ486" s="3">
        <f t="shared" si="238"/>
        <v>0</v>
      </c>
      <c r="ER486" s="3">
        <f t="shared" si="238"/>
        <v>0</v>
      </c>
      <c r="ES486" s="3">
        <f t="shared" si="238"/>
        <v>0</v>
      </c>
      <c r="ET486" s="3">
        <f t="shared" si="238"/>
        <v>0</v>
      </c>
      <c r="EU486" s="3">
        <f t="shared" si="238"/>
        <v>0</v>
      </c>
      <c r="EV486" s="3">
        <f t="shared" si="238"/>
        <v>0</v>
      </c>
      <c r="EW486" s="3">
        <f t="shared" si="238"/>
        <v>0</v>
      </c>
      <c r="EX486" s="3">
        <f t="shared" si="238"/>
        <v>0</v>
      </c>
      <c r="EY486" s="3">
        <f t="shared" si="238"/>
        <v>0</v>
      </c>
      <c r="EZ486" s="3">
        <f t="shared" si="238"/>
        <v>0</v>
      </c>
      <c r="FA486" s="3">
        <f t="shared" si="238"/>
        <v>0</v>
      </c>
      <c r="FB486" s="3">
        <f t="shared" si="238"/>
        <v>0</v>
      </c>
      <c r="FC486" s="3">
        <f t="shared" si="238"/>
        <v>0</v>
      </c>
      <c r="FD486" s="3">
        <f t="shared" si="238"/>
        <v>0</v>
      </c>
      <c r="FE486" s="3">
        <f t="shared" si="238"/>
        <v>0</v>
      </c>
      <c r="FF486" s="3">
        <f t="shared" si="238"/>
        <v>0</v>
      </c>
      <c r="FG486" s="3">
        <f t="shared" si="238"/>
        <v>0</v>
      </c>
      <c r="FH486" s="3">
        <f t="shared" si="238"/>
        <v>0</v>
      </c>
      <c r="FI486" s="3">
        <f t="shared" si="238"/>
        <v>0</v>
      </c>
      <c r="FJ486" s="3">
        <f t="shared" si="238"/>
        <v>0</v>
      </c>
      <c r="FK486" s="3">
        <f t="shared" si="238"/>
        <v>0</v>
      </c>
      <c r="FL486" s="3">
        <f t="shared" si="238"/>
        <v>0</v>
      </c>
      <c r="FM486" s="3">
        <f t="shared" si="238"/>
        <v>0</v>
      </c>
      <c r="FN486" s="3">
        <f t="shared" si="238"/>
        <v>0</v>
      </c>
      <c r="FO486" s="3">
        <f t="shared" si="238"/>
        <v>0</v>
      </c>
      <c r="FP486" s="3">
        <f t="shared" si="238"/>
        <v>0</v>
      </c>
      <c r="FQ486" s="3">
        <f t="shared" si="238"/>
        <v>0</v>
      </c>
      <c r="FR486" s="3">
        <f t="shared" si="238"/>
        <v>0</v>
      </c>
      <c r="FS486" s="3">
        <f t="shared" ref="FS486:GX486" si="239">FS701</f>
        <v>0</v>
      </c>
      <c r="FT486" s="3">
        <f t="shared" si="239"/>
        <v>0</v>
      </c>
      <c r="FU486" s="3">
        <f t="shared" si="239"/>
        <v>0</v>
      </c>
      <c r="FV486" s="3">
        <f t="shared" si="239"/>
        <v>0</v>
      </c>
      <c r="FW486" s="3">
        <f t="shared" si="239"/>
        <v>0</v>
      </c>
      <c r="FX486" s="3">
        <f t="shared" si="239"/>
        <v>0</v>
      </c>
      <c r="FY486" s="3">
        <f t="shared" si="239"/>
        <v>0</v>
      </c>
      <c r="FZ486" s="3">
        <f t="shared" si="239"/>
        <v>0</v>
      </c>
      <c r="GA486" s="3">
        <f t="shared" si="239"/>
        <v>0</v>
      </c>
      <c r="GB486" s="3">
        <f t="shared" si="239"/>
        <v>0</v>
      </c>
      <c r="GC486" s="3">
        <f t="shared" si="239"/>
        <v>0</v>
      </c>
      <c r="GD486" s="3">
        <f t="shared" si="239"/>
        <v>0</v>
      </c>
      <c r="GE486" s="3">
        <f t="shared" si="239"/>
        <v>0</v>
      </c>
      <c r="GF486" s="3">
        <f t="shared" si="239"/>
        <v>0</v>
      </c>
      <c r="GG486" s="3">
        <f t="shared" si="239"/>
        <v>0</v>
      </c>
      <c r="GH486" s="3">
        <f t="shared" si="239"/>
        <v>0</v>
      </c>
      <c r="GI486" s="3">
        <f t="shared" si="239"/>
        <v>0</v>
      </c>
      <c r="GJ486" s="3">
        <f t="shared" si="239"/>
        <v>0</v>
      </c>
      <c r="GK486" s="3">
        <f t="shared" si="239"/>
        <v>0</v>
      </c>
      <c r="GL486" s="3">
        <f t="shared" si="239"/>
        <v>0</v>
      </c>
      <c r="GM486" s="3">
        <f t="shared" si="239"/>
        <v>0</v>
      </c>
      <c r="GN486" s="3">
        <f t="shared" si="239"/>
        <v>0</v>
      </c>
      <c r="GO486" s="3">
        <f t="shared" si="239"/>
        <v>0</v>
      </c>
      <c r="GP486" s="3">
        <f t="shared" si="239"/>
        <v>0</v>
      </c>
      <c r="GQ486" s="3">
        <f t="shared" si="239"/>
        <v>0</v>
      </c>
      <c r="GR486" s="3">
        <f t="shared" si="239"/>
        <v>0</v>
      </c>
      <c r="GS486" s="3">
        <f t="shared" si="239"/>
        <v>0</v>
      </c>
      <c r="GT486" s="3">
        <f t="shared" si="239"/>
        <v>0</v>
      </c>
      <c r="GU486" s="3">
        <f t="shared" si="239"/>
        <v>0</v>
      </c>
      <c r="GV486" s="3">
        <f t="shared" si="239"/>
        <v>0</v>
      </c>
      <c r="GW486" s="3">
        <f t="shared" si="239"/>
        <v>0</v>
      </c>
      <c r="GX486" s="3">
        <f t="shared" si="239"/>
        <v>0</v>
      </c>
    </row>
    <row r="488" spans="1:245" x14ac:dyDescent="0.2">
      <c r="A488" s="1">
        <v>5</v>
      </c>
      <c r="B488" s="1">
        <v>1</v>
      </c>
      <c r="C488" s="1"/>
      <c r="D488" s="1">
        <f>ROW(A533)</f>
        <v>533</v>
      </c>
      <c r="E488" s="1"/>
      <c r="F488" s="1" t="s">
        <v>14</v>
      </c>
      <c r="G488" s="1" t="s">
        <v>197</v>
      </c>
      <c r="H488" s="1" t="s">
        <v>3</v>
      </c>
      <c r="I488" s="1">
        <v>0</v>
      </c>
      <c r="J488" s="1"/>
      <c r="K488" s="1">
        <v>-1</v>
      </c>
      <c r="L488" s="1"/>
      <c r="M488" s="1" t="s">
        <v>3</v>
      </c>
      <c r="N488" s="1"/>
      <c r="O488" s="1"/>
      <c r="P488" s="1"/>
      <c r="Q488" s="1"/>
      <c r="R488" s="1"/>
      <c r="S488" s="1">
        <v>0</v>
      </c>
      <c r="T488" s="1"/>
      <c r="U488" s="1" t="s">
        <v>3</v>
      </c>
      <c r="V488" s="1">
        <v>0</v>
      </c>
      <c r="W488" s="1"/>
      <c r="X488" s="1"/>
      <c r="Y488" s="1"/>
      <c r="Z488" s="1"/>
      <c r="AA488" s="1"/>
      <c r="AB488" s="1" t="s">
        <v>3</v>
      </c>
      <c r="AC488" s="1" t="s">
        <v>3</v>
      </c>
      <c r="AD488" s="1" t="s">
        <v>3</v>
      </c>
      <c r="AE488" s="1" t="s">
        <v>3</v>
      </c>
      <c r="AF488" s="1" t="s">
        <v>3</v>
      </c>
      <c r="AG488" s="1" t="s">
        <v>3</v>
      </c>
      <c r="AH488" s="1"/>
      <c r="AI488" s="1"/>
      <c r="AJ488" s="1"/>
      <c r="AK488" s="1"/>
      <c r="AL488" s="1"/>
      <c r="AM488" s="1"/>
      <c r="AN488" s="1"/>
      <c r="AO488" s="1"/>
      <c r="AP488" s="1" t="s">
        <v>3</v>
      </c>
      <c r="AQ488" s="1" t="s">
        <v>3</v>
      </c>
      <c r="AR488" s="1" t="s">
        <v>3</v>
      </c>
      <c r="AS488" s="1"/>
      <c r="AT488" s="1"/>
      <c r="AU488" s="1"/>
      <c r="AV488" s="1"/>
      <c r="AW488" s="1"/>
      <c r="AX488" s="1"/>
      <c r="AY488" s="1"/>
      <c r="AZ488" s="1" t="s">
        <v>3</v>
      </c>
      <c r="BA488" s="1"/>
      <c r="BB488" s="1" t="s">
        <v>3</v>
      </c>
      <c r="BC488" s="1" t="s">
        <v>3</v>
      </c>
      <c r="BD488" s="1" t="s">
        <v>3</v>
      </c>
      <c r="BE488" s="1" t="s">
        <v>3</v>
      </c>
      <c r="BF488" s="1" t="s">
        <v>3</v>
      </c>
      <c r="BG488" s="1" t="s">
        <v>3</v>
      </c>
      <c r="BH488" s="1" t="s">
        <v>3</v>
      </c>
      <c r="BI488" s="1" t="s">
        <v>3</v>
      </c>
      <c r="BJ488" s="1" t="s">
        <v>3</v>
      </c>
      <c r="BK488" s="1" t="s">
        <v>3</v>
      </c>
      <c r="BL488" s="1" t="s">
        <v>3</v>
      </c>
      <c r="BM488" s="1" t="s">
        <v>3</v>
      </c>
      <c r="BN488" s="1" t="s">
        <v>3</v>
      </c>
      <c r="BO488" s="1" t="s">
        <v>3</v>
      </c>
      <c r="BP488" s="1" t="s">
        <v>3</v>
      </c>
      <c r="BQ488" s="1"/>
      <c r="BR488" s="1"/>
      <c r="BS488" s="1"/>
      <c r="BT488" s="1"/>
      <c r="BU488" s="1"/>
      <c r="BV488" s="1"/>
      <c r="BW488" s="1"/>
      <c r="BX488" s="1">
        <v>0</v>
      </c>
      <c r="BY488" s="1"/>
      <c r="BZ488" s="1"/>
      <c r="CA488" s="1"/>
      <c r="CB488" s="1"/>
      <c r="CC488" s="1"/>
      <c r="CD488" s="1"/>
      <c r="CE488" s="1"/>
      <c r="CF488" s="1"/>
      <c r="CG488" s="1"/>
      <c r="CH488" s="1"/>
      <c r="CI488" s="1"/>
      <c r="CJ488" s="1">
        <v>0</v>
      </c>
    </row>
    <row r="490" spans="1:245" x14ac:dyDescent="0.2">
      <c r="A490" s="2">
        <v>52</v>
      </c>
      <c r="B490" s="2">
        <f t="shared" ref="B490:G490" si="240">B533</f>
        <v>1</v>
      </c>
      <c r="C490" s="2">
        <f t="shared" si="240"/>
        <v>5</v>
      </c>
      <c r="D490" s="2">
        <f t="shared" si="240"/>
        <v>488</v>
      </c>
      <c r="E490" s="2">
        <f t="shared" si="240"/>
        <v>0</v>
      </c>
      <c r="F490" s="2" t="str">
        <f t="shared" si="240"/>
        <v>Новый подраздел</v>
      </c>
      <c r="G490" s="2" t="str">
        <f t="shared" si="240"/>
        <v>4.1 Оборудование</v>
      </c>
      <c r="H490" s="2"/>
      <c r="I490" s="2"/>
      <c r="J490" s="2"/>
      <c r="K490" s="2"/>
      <c r="L490" s="2"/>
      <c r="M490" s="2"/>
      <c r="N490" s="2"/>
      <c r="O490" s="2">
        <f t="shared" ref="O490:AT490" si="241">O533</f>
        <v>50851.31</v>
      </c>
      <c r="P490" s="2">
        <f t="shared" si="241"/>
        <v>687.38</v>
      </c>
      <c r="Q490" s="2">
        <f t="shared" si="241"/>
        <v>39.090000000000003</v>
      </c>
      <c r="R490" s="2">
        <f t="shared" si="241"/>
        <v>24.79</v>
      </c>
      <c r="S490" s="2">
        <f t="shared" si="241"/>
        <v>50124.84</v>
      </c>
      <c r="T490" s="2">
        <f t="shared" si="241"/>
        <v>0</v>
      </c>
      <c r="U490" s="2">
        <f t="shared" si="241"/>
        <v>72.839999999999989</v>
      </c>
      <c r="V490" s="2">
        <f t="shared" si="241"/>
        <v>0</v>
      </c>
      <c r="W490" s="2">
        <f t="shared" si="241"/>
        <v>0</v>
      </c>
      <c r="X490" s="2">
        <f t="shared" si="241"/>
        <v>35087.4</v>
      </c>
      <c r="Y490" s="2">
        <f t="shared" si="241"/>
        <v>5012.5</v>
      </c>
      <c r="Z490" s="2">
        <f t="shared" si="241"/>
        <v>0</v>
      </c>
      <c r="AA490" s="2">
        <f t="shared" si="241"/>
        <v>0</v>
      </c>
      <c r="AB490" s="2">
        <f t="shared" si="241"/>
        <v>50851.31</v>
      </c>
      <c r="AC490" s="2">
        <f t="shared" si="241"/>
        <v>687.38</v>
      </c>
      <c r="AD490" s="2">
        <f t="shared" si="241"/>
        <v>39.090000000000003</v>
      </c>
      <c r="AE490" s="2">
        <f t="shared" si="241"/>
        <v>24.79</v>
      </c>
      <c r="AF490" s="2">
        <f t="shared" si="241"/>
        <v>50124.84</v>
      </c>
      <c r="AG490" s="2">
        <f t="shared" si="241"/>
        <v>0</v>
      </c>
      <c r="AH490" s="2">
        <f t="shared" si="241"/>
        <v>72.839999999999989</v>
      </c>
      <c r="AI490" s="2">
        <f t="shared" si="241"/>
        <v>0</v>
      </c>
      <c r="AJ490" s="2">
        <f t="shared" si="241"/>
        <v>0</v>
      </c>
      <c r="AK490" s="2">
        <f t="shared" si="241"/>
        <v>35087.4</v>
      </c>
      <c r="AL490" s="2">
        <f t="shared" si="241"/>
        <v>5012.5</v>
      </c>
      <c r="AM490" s="2">
        <f t="shared" si="241"/>
        <v>0</v>
      </c>
      <c r="AN490" s="2">
        <f t="shared" si="241"/>
        <v>0</v>
      </c>
      <c r="AO490" s="2">
        <f t="shared" si="241"/>
        <v>0</v>
      </c>
      <c r="AP490" s="2">
        <f t="shared" si="241"/>
        <v>0</v>
      </c>
      <c r="AQ490" s="2">
        <f t="shared" si="241"/>
        <v>0</v>
      </c>
      <c r="AR490" s="2">
        <f t="shared" si="241"/>
        <v>90977.98</v>
      </c>
      <c r="AS490" s="2">
        <f t="shared" si="241"/>
        <v>0</v>
      </c>
      <c r="AT490" s="2">
        <f t="shared" si="241"/>
        <v>0</v>
      </c>
      <c r="AU490" s="2">
        <f t="shared" ref="AU490:BZ490" si="242">AU533</f>
        <v>90977.98</v>
      </c>
      <c r="AV490" s="2">
        <f t="shared" si="242"/>
        <v>687.38</v>
      </c>
      <c r="AW490" s="2">
        <f t="shared" si="242"/>
        <v>687.38</v>
      </c>
      <c r="AX490" s="2">
        <f t="shared" si="242"/>
        <v>0</v>
      </c>
      <c r="AY490" s="2">
        <f t="shared" si="242"/>
        <v>687.38</v>
      </c>
      <c r="AZ490" s="2">
        <f t="shared" si="242"/>
        <v>0</v>
      </c>
      <c r="BA490" s="2">
        <f t="shared" si="242"/>
        <v>0</v>
      </c>
      <c r="BB490" s="2">
        <f t="shared" si="242"/>
        <v>0</v>
      </c>
      <c r="BC490" s="2">
        <f t="shared" si="242"/>
        <v>0</v>
      </c>
      <c r="BD490" s="2">
        <f t="shared" si="242"/>
        <v>0</v>
      </c>
      <c r="BE490" s="2">
        <f t="shared" si="242"/>
        <v>0</v>
      </c>
      <c r="BF490" s="2">
        <f t="shared" si="242"/>
        <v>0</v>
      </c>
      <c r="BG490" s="2">
        <f t="shared" si="242"/>
        <v>0</v>
      </c>
      <c r="BH490" s="2">
        <f t="shared" si="242"/>
        <v>0</v>
      </c>
      <c r="BI490" s="2">
        <f t="shared" si="242"/>
        <v>0</v>
      </c>
      <c r="BJ490" s="2">
        <f t="shared" si="242"/>
        <v>0</v>
      </c>
      <c r="BK490" s="2">
        <f t="shared" si="242"/>
        <v>0</v>
      </c>
      <c r="BL490" s="2">
        <f t="shared" si="242"/>
        <v>0</v>
      </c>
      <c r="BM490" s="2">
        <f t="shared" si="242"/>
        <v>0</v>
      </c>
      <c r="BN490" s="2">
        <f t="shared" si="242"/>
        <v>0</v>
      </c>
      <c r="BO490" s="2">
        <f t="shared" si="242"/>
        <v>0</v>
      </c>
      <c r="BP490" s="2">
        <f t="shared" si="242"/>
        <v>0</v>
      </c>
      <c r="BQ490" s="2">
        <f t="shared" si="242"/>
        <v>0</v>
      </c>
      <c r="BR490" s="2">
        <f t="shared" si="242"/>
        <v>0</v>
      </c>
      <c r="BS490" s="2">
        <f t="shared" si="242"/>
        <v>0</v>
      </c>
      <c r="BT490" s="2">
        <f t="shared" si="242"/>
        <v>0</v>
      </c>
      <c r="BU490" s="2">
        <f t="shared" si="242"/>
        <v>0</v>
      </c>
      <c r="BV490" s="2">
        <f t="shared" si="242"/>
        <v>0</v>
      </c>
      <c r="BW490" s="2">
        <f t="shared" si="242"/>
        <v>0</v>
      </c>
      <c r="BX490" s="2">
        <f t="shared" si="242"/>
        <v>0</v>
      </c>
      <c r="BY490" s="2">
        <f t="shared" si="242"/>
        <v>0</v>
      </c>
      <c r="BZ490" s="2">
        <f t="shared" si="242"/>
        <v>0</v>
      </c>
      <c r="CA490" s="2">
        <f t="shared" ref="CA490:DF490" si="243">CA533</f>
        <v>90977.98</v>
      </c>
      <c r="CB490" s="2">
        <f t="shared" si="243"/>
        <v>0</v>
      </c>
      <c r="CC490" s="2">
        <f t="shared" si="243"/>
        <v>0</v>
      </c>
      <c r="CD490" s="2">
        <f t="shared" si="243"/>
        <v>90977.98</v>
      </c>
      <c r="CE490" s="2">
        <f t="shared" si="243"/>
        <v>687.38</v>
      </c>
      <c r="CF490" s="2">
        <f t="shared" si="243"/>
        <v>687.38</v>
      </c>
      <c r="CG490" s="2">
        <f t="shared" si="243"/>
        <v>0</v>
      </c>
      <c r="CH490" s="2">
        <f t="shared" si="243"/>
        <v>687.38</v>
      </c>
      <c r="CI490" s="2">
        <f t="shared" si="243"/>
        <v>0</v>
      </c>
      <c r="CJ490" s="2">
        <f t="shared" si="243"/>
        <v>0</v>
      </c>
      <c r="CK490" s="2">
        <f t="shared" si="243"/>
        <v>0</v>
      </c>
      <c r="CL490" s="2">
        <f t="shared" si="243"/>
        <v>0</v>
      </c>
      <c r="CM490" s="2">
        <f t="shared" si="243"/>
        <v>0</v>
      </c>
      <c r="CN490" s="2">
        <f t="shared" si="243"/>
        <v>0</v>
      </c>
      <c r="CO490" s="2">
        <f t="shared" si="243"/>
        <v>0</v>
      </c>
      <c r="CP490" s="2">
        <f t="shared" si="243"/>
        <v>0</v>
      </c>
      <c r="CQ490" s="2">
        <f t="shared" si="243"/>
        <v>0</v>
      </c>
      <c r="CR490" s="2">
        <f t="shared" si="243"/>
        <v>0</v>
      </c>
      <c r="CS490" s="2">
        <f t="shared" si="243"/>
        <v>0</v>
      </c>
      <c r="CT490" s="2">
        <f t="shared" si="243"/>
        <v>0</v>
      </c>
      <c r="CU490" s="2">
        <f t="shared" si="243"/>
        <v>0</v>
      </c>
      <c r="CV490" s="2">
        <f t="shared" si="243"/>
        <v>0</v>
      </c>
      <c r="CW490" s="2">
        <f t="shared" si="243"/>
        <v>0</v>
      </c>
      <c r="CX490" s="2">
        <f t="shared" si="243"/>
        <v>0</v>
      </c>
      <c r="CY490" s="2">
        <f t="shared" si="243"/>
        <v>0</v>
      </c>
      <c r="CZ490" s="2">
        <f t="shared" si="243"/>
        <v>0</v>
      </c>
      <c r="DA490" s="2">
        <f t="shared" si="243"/>
        <v>0</v>
      </c>
      <c r="DB490" s="2">
        <f t="shared" si="243"/>
        <v>0</v>
      </c>
      <c r="DC490" s="2">
        <f t="shared" si="243"/>
        <v>0</v>
      </c>
      <c r="DD490" s="2">
        <f t="shared" si="243"/>
        <v>0</v>
      </c>
      <c r="DE490" s="2">
        <f t="shared" si="243"/>
        <v>0</v>
      </c>
      <c r="DF490" s="2">
        <f t="shared" si="243"/>
        <v>0</v>
      </c>
      <c r="DG490" s="3">
        <f t="shared" ref="DG490:EL490" si="244">DG533</f>
        <v>0</v>
      </c>
      <c r="DH490" s="3">
        <f t="shared" si="244"/>
        <v>0</v>
      </c>
      <c r="DI490" s="3">
        <f t="shared" si="244"/>
        <v>0</v>
      </c>
      <c r="DJ490" s="3">
        <f t="shared" si="244"/>
        <v>0</v>
      </c>
      <c r="DK490" s="3">
        <f t="shared" si="244"/>
        <v>0</v>
      </c>
      <c r="DL490" s="3">
        <f t="shared" si="244"/>
        <v>0</v>
      </c>
      <c r="DM490" s="3">
        <f t="shared" si="244"/>
        <v>0</v>
      </c>
      <c r="DN490" s="3">
        <f t="shared" si="244"/>
        <v>0</v>
      </c>
      <c r="DO490" s="3">
        <f t="shared" si="244"/>
        <v>0</v>
      </c>
      <c r="DP490" s="3">
        <f t="shared" si="244"/>
        <v>0</v>
      </c>
      <c r="DQ490" s="3">
        <f t="shared" si="244"/>
        <v>0</v>
      </c>
      <c r="DR490" s="3">
        <f t="shared" si="244"/>
        <v>0</v>
      </c>
      <c r="DS490" s="3">
        <f t="shared" si="244"/>
        <v>0</v>
      </c>
      <c r="DT490" s="3">
        <f t="shared" si="244"/>
        <v>0</v>
      </c>
      <c r="DU490" s="3">
        <f t="shared" si="244"/>
        <v>0</v>
      </c>
      <c r="DV490" s="3">
        <f t="shared" si="244"/>
        <v>0</v>
      </c>
      <c r="DW490" s="3">
        <f t="shared" si="244"/>
        <v>0</v>
      </c>
      <c r="DX490" s="3">
        <f t="shared" si="244"/>
        <v>0</v>
      </c>
      <c r="DY490" s="3">
        <f t="shared" si="244"/>
        <v>0</v>
      </c>
      <c r="DZ490" s="3">
        <f t="shared" si="244"/>
        <v>0</v>
      </c>
      <c r="EA490" s="3">
        <f t="shared" si="244"/>
        <v>0</v>
      </c>
      <c r="EB490" s="3">
        <f t="shared" si="244"/>
        <v>0</v>
      </c>
      <c r="EC490" s="3">
        <f t="shared" si="244"/>
        <v>0</v>
      </c>
      <c r="ED490" s="3">
        <f t="shared" si="244"/>
        <v>0</v>
      </c>
      <c r="EE490" s="3">
        <f t="shared" si="244"/>
        <v>0</v>
      </c>
      <c r="EF490" s="3">
        <f t="shared" si="244"/>
        <v>0</v>
      </c>
      <c r="EG490" s="3">
        <f t="shared" si="244"/>
        <v>0</v>
      </c>
      <c r="EH490" s="3">
        <f t="shared" si="244"/>
        <v>0</v>
      </c>
      <c r="EI490" s="3">
        <f t="shared" si="244"/>
        <v>0</v>
      </c>
      <c r="EJ490" s="3">
        <f t="shared" si="244"/>
        <v>0</v>
      </c>
      <c r="EK490" s="3">
        <f t="shared" si="244"/>
        <v>0</v>
      </c>
      <c r="EL490" s="3">
        <f t="shared" si="244"/>
        <v>0</v>
      </c>
      <c r="EM490" s="3">
        <f t="shared" ref="EM490:FR490" si="245">EM533</f>
        <v>0</v>
      </c>
      <c r="EN490" s="3">
        <f t="shared" si="245"/>
        <v>0</v>
      </c>
      <c r="EO490" s="3">
        <f t="shared" si="245"/>
        <v>0</v>
      </c>
      <c r="EP490" s="3">
        <f t="shared" si="245"/>
        <v>0</v>
      </c>
      <c r="EQ490" s="3">
        <f t="shared" si="245"/>
        <v>0</v>
      </c>
      <c r="ER490" s="3">
        <f t="shared" si="245"/>
        <v>0</v>
      </c>
      <c r="ES490" s="3">
        <f t="shared" si="245"/>
        <v>0</v>
      </c>
      <c r="ET490" s="3">
        <f t="shared" si="245"/>
        <v>0</v>
      </c>
      <c r="EU490" s="3">
        <f t="shared" si="245"/>
        <v>0</v>
      </c>
      <c r="EV490" s="3">
        <f t="shared" si="245"/>
        <v>0</v>
      </c>
      <c r="EW490" s="3">
        <f t="shared" si="245"/>
        <v>0</v>
      </c>
      <c r="EX490" s="3">
        <f t="shared" si="245"/>
        <v>0</v>
      </c>
      <c r="EY490" s="3">
        <f t="shared" si="245"/>
        <v>0</v>
      </c>
      <c r="EZ490" s="3">
        <f t="shared" si="245"/>
        <v>0</v>
      </c>
      <c r="FA490" s="3">
        <f t="shared" si="245"/>
        <v>0</v>
      </c>
      <c r="FB490" s="3">
        <f t="shared" si="245"/>
        <v>0</v>
      </c>
      <c r="FC490" s="3">
        <f t="shared" si="245"/>
        <v>0</v>
      </c>
      <c r="FD490" s="3">
        <f t="shared" si="245"/>
        <v>0</v>
      </c>
      <c r="FE490" s="3">
        <f t="shared" si="245"/>
        <v>0</v>
      </c>
      <c r="FF490" s="3">
        <f t="shared" si="245"/>
        <v>0</v>
      </c>
      <c r="FG490" s="3">
        <f t="shared" si="245"/>
        <v>0</v>
      </c>
      <c r="FH490" s="3">
        <f t="shared" si="245"/>
        <v>0</v>
      </c>
      <c r="FI490" s="3">
        <f t="shared" si="245"/>
        <v>0</v>
      </c>
      <c r="FJ490" s="3">
        <f t="shared" si="245"/>
        <v>0</v>
      </c>
      <c r="FK490" s="3">
        <f t="shared" si="245"/>
        <v>0</v>
      </c>
      <c r="FL490" s="3">
        <f t="shared" si="245"/>
        <v>0</v>
      </c>
      <c r="FM490" s="3">
        <f t="shared" si="245"/>
        <v>0</v>
      </c>
      <c r="FN490" s="3">
        <f t="shared" si="245"/>
        <v>0</v>
      </c>
      <c r="FO490" s="3">
        <f t="shared" si="245"/>
        <v>0</v>
      </c>
      <c r="FP490" s="3">
        <f t="shared" si="245"/>
        <v>0</v>
      </c>
      <c r="FQ490" s="3">
        <f t="shared" si="245"/>
        <v>0</v>
      </c>
      <c r="FR490" s="3">
        <f t="shared" si="245"/>
        <v>0</v>
      </c>
      <c r="FS490" s="3">
        <f t="shared" ref="FS490:GX490" si="246">FS533</f>
        <v>0</v>
      </c>
      <c r="FT490" s="3">
        <f t="shared" si="246"/>
        <v>0</v>
      </c>
      <c r="FU490" s="3">
        <f t="shared" si="246"/>
        <v>0</v>
      </c>
      <c r="FV490" s="3">
        <f t="shared" si="246"/>
        <v>0</v>
      </c>
      <c r="FW490" s="3">
        <f t="shared" si="246"/>
        <v>0</v>
      </c>
      <c r="FX490" s="3">
        <f t="shared" si="246"/>
        <v>0</v>
      </c>
      <c r="FY490" s="3">
        <f t="shared" si="246"/>
        <v>0</v>
      </c>
      <c r="FZ490" s="3">
        <f t="shared" si="246"/>
        <v>0</v>
      </c>
      <c r="GA490" s="3">
        <f t="shared" si="246"/>
        <v>0</v>
      </c>
      <c r="GB490" s="3">
        <f t="shared" si="246"/>
        <v>0</v>
      </c>
      <c r="GC490" s="3">
        <f t="shared" si="246"/>
        <v>0</v>
      </c>
      <c r="GD490" s="3">
        <f t="shared" si="246"/>
        <v>0</v>
      </c>
      <c r="GE490" s="3">
        <f t="shared" si="246"/>
        <v>0</v>
      </c>
      <c r="GF490" s="3">
        <f t="shared" si="246"/>
        <v>0</v>
      </c>
      <c r="GG490" s="3">
        <f t="shared" si="246"/>
        <v>0</v>
      </c>
      <c r="GH490" s="3">
        <f t="shared" si="246"/>
        <v>0</v>
      </c>
      <c r="GI490" s="3">
        <f t="shared" si="246"/>
        <v>0</v>
      </c>
      <c r="GJ490" s="3">
        <f t="shared" si="246"/>
        <v>0</v>
      </c>
      <c r="GK490" s="3">
        <f t="shared" si="246"/>
        <v>0</v>
      </c>
      <c r="GL490" s="3">
        <f t="shared" si="246"/>
        <v>0</v>
      </c>
      <c r="GM490" s="3">
        <f t="shared" si="246"/>
        <v>0</v>
      </c>
      <c r="GN490" s="3">
        <f t="shared" si="246"/>
        <v>0</v>
      </c>
      <c r="GO490" s="3">
        <f t="shared" si="246"/>
        <v>0</v>
      </c>
      <c r="GP490" s="3">
        <f t="shared" si="246"/>
        <v>0</v>
      </c>
      <c r="GQ490" s="3">
        <f t="shared" si="246"/>
        <v>0</v>
      </c>
      <c r="GR490" s="3">
        <f t="shared" si="246"/>
        <v>0</v>
      </c>
      <c r="GS490" s="3">
        <f t="shared" si="246"/>
        <v>0</v>
      </c>
      <c r="GT490" s="3">
        <f t="shared" si="246"/>
        <v>0</v>
      </c>
      <c r="GU490" s="3">
        <f t="shared" si="246"/>
        <v>0</v>
      </c>
      <c r="GV490" s="3">
        <f t="shared" si="246"/>
        <v>0</v>
      </c>
      <c r="GW490" s="3">
        <f t="shared" si="246"/>
        <v>0</v>
      </c>
      <c r="GX490" s="3">
        <f t="shared" si="246"/>
        <v>0</v>
      </c>
    </row>
    <row r="492" spans="1:245" x14ac:dyDescent="0.2">
      <c r="A492">
        <v>17</v>
      </c>
      <c r="B492">
        <v>1</v>
      </c>
      <c r="C492">
        <f>ROW(SmtRes!A38)</f>
        <v>38</v>
      </c>
      <c r="D492">
        <f>ROW(EtalonRes!A101)</f>
        <v>101</v>
      </c>
      <c r="E492" t="s">
        <v>3</v>
      </c>
      <c r="F492" t="s">
        <v>198</v>
      </c>
      <c r="G492" t="s">
        <v>199</v>
      </c>
      <c r="H492" t="s">
        <v>18</v>
      </c>
      <c r="I492">
        <v>1</v>
      </c>
      <c r="J492">
        <v>0</v>
      </c>
      <c r="K492">
        <v>1</v>
      </c>
      <c r="O492">
        <f t="shared" ref="O492:O531" si="247">ROUND(CP492,2)</f>
        <v>4371.8999999999996</v>
      </c>
      <c r="P492">
        <f t="shared" ref="P492:P531" si="248">ROUND(CQ492*I492,2)</f>
        <v>0</v>
      </c>
      <c r="Q492">
        <f t="shared" ref="Q492:Q531" si="249">ROUND(CR492*I492,2)</f>
        <v>0</v>
      </c>
      <c r="R492">
        <f t="shared" ref="R492:R531" si="250">ROUND(CS492*I492,2)</f>
        <v>0</v>
      </c>
      <c r="S492">
        <f t="shared" ref="S492:S531" si="251">ROUND(CT492*I492,2)</f>
        <v>4371.8999999999996</v>
      </c>
      <c r="T492">
        <f t="shared" ref="T492:T531" si="252">ROUND(CU492*I492,2)</f>
        <v>0</v>
      </c>
      <c r="U492">
        <f t="shared" ref="U492:U531" si="253">CV492*I492</f>
        <v>7.08</v>
      </c>
      <c r="V492">
        <f t="shared" ref="V492:V531" si="254">CW492*I492</f>
        <v>0</v>
      </c>
      <c r="W492">
        <f t="shared" ref="W492:W531" si="255">ROUND(CX492*I492,2)</f>
        <v>0</v>
      </c>
      <c r="X492">
        <f t="shared" ref="X492:X531" si="256">ROUND(CY492,2)</f>
        <v>3060.33</v>
      </c>
      <c r="Y492">
        <f t="shared" ref="Y492:Y531" si="257">ROUND(CZ492,2)</f>
        <v>437.19</v>
      </c>
      <c r="AA492">
        <v>-1</v>
      </c>
      <c r="AB492">
        <f t="shared" ref="AB492:AB531" si="258">ROUND((AC492+AD492+AF492),6)</f>
        <v>4371.8999999999996</v>
      </c>
      <c r="AC492">
        <f>ROUND(((ES492*118)),6)</f>
        <v>0</v>
      </c>
      <c r="AD492">
        <f>ROUND(((((ET492*118))-((EU492*118)))+AE492),6)</f>
        <v>0</v>
      </c>
      <c r="AE492">
        <f>ROUND(((EU492*118)),6)</f>
        <v>0</v>
      </c>
      <c r="AF492">
        <f>ROUND(((EV492*118)),6)</f>
        <v>4371.8999999999996</v>
      </c>
      <c r="AG492">
        <f t="shared" ref="AG492:AG531" si="259">ROUND((AP492),6)</f>
        <v>0</v>
      </c>
      <c r="AH492">
        <f>((EW492*118))</f>
        <v>7.08</v>
      </c>
      <c r="AI492">
        <f>((EX492*118))</f>
        <v>0</v>
      </c>
      <c r="AJ492">
        <f t="shared" ref="AJ492:AJ531" si="260">(AS492)</f>
        <v>0</v>
      </c>
      <c r="AK492">
        <v>37.049999999999997</v>
      </c>
      <c r="AL492">
        <v>0</v>
      </c>
      <c r="AM492">
        <v>0</v>
      </c>
      <c r="AN492">
        <v>0</v>
      </c>
      <c r="AO492">
        <v>37.049999999999997</v>
      </c>
      <c r="AP492">
        <v>0</v>
      </c>
      <c r="AQ492">
        <v>0.06</v>
      </c>
      <c r="AR492">
        <v>0</v>
      </c>
      <c r="AS492">
        <v>0</v>
      </c>
      <c r="AT492">
        <v>70</v>
      </c>
      <c r="AU492">
        <v>10</v>
      </c>
      <c r="AV492">
        <v>1</v>
      </c>
      <c r="AW492">
        <v>1</v>
      </c>
      <c r="AZ492">
        <v>1</v>
      </c>
      <c r="BA492">
        <v>1</v>
      </c>
      <c r="BB492">
        <v>1</v>
      </c>
      <c r="BC492">
        <v>1</v>
      </c>
      <c r="BD492" t="s">
        <v>3</v>
      </c>
      <c r="BE492" t="s">
        <v>3</v>
      </c>
      <c r="BF492" t="s">
        <v>3</v>
      </c>
      <c r="BG492" t="s">
        <v>3</v>
      </c>
      <c r="BH492">
        <v>0</v>
      </c>
      <c r="BI492">
        <v>4</v>
      </c>
      <c r="BJ492" t="s">
        <v>200</v>
      </c>
      <c r="BM492">
        <v>0</v>
      </c>
      <c r="BN492">
        <v>0</v>
      </c>
      <c r="BO492" t="s">
        <v>3</v>
      </c>
      <c r="BP492">
        <v>0</v>
      </c>
      <c r="BQ492">
        <v>1</v>
      </c>
      <c r="BR492">
        <v>0</v>
      </c>
      <c r="BS492">
        <v>1</v>
      </c>
      <c r="BT492">
        <v>1</v>
      </c>
      <c r="BU492">
        <v>1</v>
      </c>
      <c r="BV492">
        <v>1</v>
      </c>
      <c r="BW492">
        <v>1</v>
      </c>
      <c r="BX492">
        <v>1</v>
      </c>
      <c r="BY492" t="s">
        <v>3</v>
      </c>
      <c r="BZ492">
        <v>70</v>
      </c>
      <c r="CA492">
        <v>10</v>
      </c>
      <c r="CB492" t="s">
        <v>3</v>
      </c>
      <c r="CE492">
        <v>0</v>
      </c>
      <c r="CF492">
        <v>0</v>
      </c>
      <c r="CG492">
        <v>0</v>
      </c>
      <c r="CM492">
        <v>0</v>
      </c>
      <c r="CN492" t="s">
        <v>3</v>
      </c>
      <c r="CO492">
        <v>0</v>
      </c>
      <c r="CP492">
        <f t="shared" ref="CP492:CP531" si="261">(P492+Q492+S492)</f>
        <v>4371.8999999999996</v>
      </c>
      <c r="CQ492">
        <f t="shared" ref="CQ492:CQ531" si="262">(AC492*BC492*AW492)</f>
        <v>0</v>
      </c>
      <c r="CR492">
        <f>(((((ET492*118))*BB492-((EU492*118))*BS492)+AE492*BS492)*AV492)</f>
        <v>0</v>
      </c>
      <c r="CS492">
        <f t="shared" ref="CS492:CS531" si="263">(AE492*BS492*AV492)</f>
        <v>0</v>
      </c>
      <c r="CT492">
        <f t="shared" ref="CT492:CT531" si="264">(AF492*BA492*AV492)</f>
        <v>4371.8999999999996</v>
      </c>
      <c r="CU492">
        <f t="shared" ref="CU492:CU531" si="265">AG492</f>
        <v>0</v>
      </c>
      <c r="CV492">
        <f t="shared" ref="CV492:CV531" si="266">(AH492*AV492)</f>
        <v>7.08</v>
      </c>
      <c r="CW492">
        <f t="shared" ref="CW492:CW531" si="267">AI492</f>
        <v>0</v>
      </c>
      <c r="CX492">
        <f t="shared" ref="CX492:CX531" si="268">AJ492</f>
        <v>0</v>
      </c>
      <c r="CY492">
        <f t="shared" ref="CY492:CY531" si="269">((S492*BZ492)/100)</f>
        <v>3060.33</v>
      </c>
      <c r="CZ492">
        <f t="shared" ref="CZ492:CZ531" si="270">((S492*CA492)/100)</f>
        <v>437.19</v>
      </c>
      <c r="DC492" t="s">
        <v>3</v>
      </c>
      <c r="DD492" t="s">
        <v>201</v>
      </c>
      <c r="DE492" t="s">
        <v>201</v>
      </c>
      <c r="DF492" t="s">
        <v>201</v>
      </c>
      <c r="DG492" t="s">
        <v>201</v>
      </c>
      <c r="DH492" t="s">
        <v>3</v>
      </c>
      <c r="DI492" t="s">
        <v>201</v>
      </c>
      <c r="DJ492" t="s">
        <v>201</v>
      </c>
      <c r="DK492" t="s">
        <v>3</v>
      </c>
      <c r="DL492" t="s">
        <v>3</v>
      </c>
      <c r="DM492" t="s">
        <v>3</v>
      </c>
      <c r="DN492">
        <v>0</v>
      </c>
      <c r="DO492">
        <v>0</v>
      </c>
      <c r="DP492">
        <v>1</v>
      </c>
      <c r="DQ492">
        <v>1</v>
      </c>
      <c r="DU492">
        <v>16987630</v>
      </c>
      <c r="DV492" t="s">
        <v>18</v>
      </c>
      <c r="DW492" t="s">
        <v>18</v>
      </c>
      <c r="DX492">
        <v>1</v>
      </c>
      <c r="DZ492" t="s">
        <v>3</v>
      </c>
      <c r="EA492" t="s">
        <v>3</v>
      </c>
      <c r="EB492" t="s">
        <v>3</v>
      </c>
      <c r="EC492" t="s">
        <v>3</v>
      </c>
      <c r="EE492">
        <v>1441815344</v>
      </c>
      <c r="EF492">
        <v>1</v>
      </c>
      <c r="EG492" t="s">
        <v>21</v>
      </c>
      <c r="EH492">
        <v>0</v>
      </c>
      <c r="EI492" t="s">
        <v>3</v>
      </c>
      <c r="EJ492">
        <v>4</v>
      </c>
      <c r="EK492">
        <v>0</v>
      </c>
      <c r="EL492" t="s">
        <v>22</v>
      </c>
      <c r="EM492" t="s">
        <v>23</v>
      </c>
      <c r="EO492" t="s">
        <v>3</v>
      </c>
      <c r="EQ492">
        <v>1024</v>
      </c>
      <c r="ER492">
        <v>37.049999999999997</v>
      </c>
      <c r="ES492">
        <v>0</v>
      </c>
      <c r="ET492">
        <v>0</v>
      </c>
      <c r="EU492">
        <v>0</v>
      </c>
      <c r="EV492">
        <v>37.049999999999997</v>
      </c>
      <c r="EW492">
        <v>0.06</v>
      </c>
      <c r="EX492">
        <v>0</v>
      </c>
      <c r="EY492">
        <v>0</v>
      </c>
      <c r="FQ492">
        <v>0</v>
      </c>
      <c r="FR492">
        <f t="shared" ref="FR492:FR531" si="271">ROUND(IF(BI492=3,GM492,0),2)</f>
        <v>0</v>
      </c>
      <c r="FS492">
        <v>0</v>
      </c>
      <c r="FX492">
        <v>70</v>
      </c>
      <c r="FY492">
        <v>10</v>
      </c>
      <c r="GA492" t="s">
        <v>3</v>
      </c>
      <c r="GD492">
        <v>0</v>
      </c>
      <c r="GF492">
        <v>57174013</v>
      </c>
      <c r="GG492">
        <v>2</v>
      </c>
      <c r="GH492">
        <v>1</v>
      </c>
      <c r="GI492">
        <v>-2</v>
      </c>
      <c r="GJ492">
        <v>0</v>
      </c>
      <c r="GK492">
        <f>ROUND(R492*(R12)/100,2)</f>
        <v>0</v>
      </c>
      <c r="GL492">
        <f t="shared" ref="GL492:GL531" si="272">ROUND(IF(AND(BH492=3,BI492=3,FS492&lt;&gt;0),P492,0),2)</f>
        <v>0</v>
      </c>
      <c r="GM492">
        <f t="shared" ref="GM492:GM531" si="273">ROUND(O492+X492+Y492+GK492,2)+GX492</f>
        <v>7869.42</v>
      </c>
      <c r="GN492">
        <f t="shared" ref="GN492:GN531" si="274">IF(OR(BI492=0,BI492=1),GM492-GX492,0)</f>
        <v>0</v>
      </c>
      <c r="GO492">
        <f t="shared" ref="GO492:GO531" si="275">IF(BI492=2,GM492-GX492,0)</f>
        <v>0</v>
      </c>
      <c r="GP492">
        <f t="shared" ref="GP492:GP531" si="276">IF(BI492=4,GM492-GX492,0)</f>
        <v>7869.42</v>
      </c>
      <c r="GR492">
        <v>0</v>
      </c>
      <c r="GS492">
        <v>3</v>
      </c>
      <c r="GT492">
        <v>0</v>
      </c>
      <c r="GU492" t="s">
        <v>3</v>
      </c>
      <c r="GV492">
        <f t="shared" ref="GV492:GV531" si="277">ROUND((GT492),6)</f>
        <v>0</v>
      </c>
      <c r="GW492">
        <v>1</v>
      </c>
      <c r="GX492">
        <f t="shared" ref="GX492:GX531" si="278">ROUND(HC492*I492,2)</f>
        <v>0</v>
      </c>
      <c r="HA492">
        <v>0</v>
      </c>
      <c r="HB492">
        <v>0</v>
      </c>
      <c r="HC492">
        <f t="shared" ref="HC492:HC531" si="279">GV492*GW492</f>
        <v>0</v>
      </c>
      <c r="HE492" t="s">
        <v>3</v>
      </c>
      <c r="HF492" t="s">
        <v>3</v>
      </c>
      <c r="HM492" t="s">
        <v>3</v>
      </c>
      <c r="HN492" t="s">
        <v>3</v>
      </c>
      <c r="HO492" t="s">
        <v>3</v>
      </c>
      <c r="HP492" t="s">
        <v>3</v>
      </c>
      <c r="HQ492" t="s">
        <v>3</v>
      </c>
      <c r="IK492">
        <v>0</v>
      </c>
    </row>
    <row r="493" spans="1:245" x14ac:dyDescent="0.2">
      <c r="A493">
        <v>17</v>
      </c>
      <c r="B493">
        <v>1</v>
      </c>
      <c r="C493">
        <f>ROW(SmtRes!A40)</f>
        <v>40</v>
      </c>
      <c r="D493">
        <f>ROW(EtalonRes!A103)</f>
        <v>103</v>
      </c>
      <c r="E493" t="s">
        <v>3</v>
      </c>
      <c r="F493" t="s">
        <v>202</v>
      </c>
      <c r="G493" t="s">
        <v>203</v>
      </c>
      <c r="H493" t="s">
        <v>18</v>
      </c>
      <c r="I493">
        <v>1</v>
      </c>
      <c r="J493">
        <v>0</v>
      </c>
      <c r="K493">
        <v>1</v>
      </c>
      <c r="O493">
        <f t="shared" si="247"/>
        <v>500.28</v>
      </c>
      <c r="P493">
        <f t="shared" si="248"/>
        <v>6.28</v>
      </c>
      <c r="Q493">
        <f t="shared" si="249"/>
        <v>0</v>
      </c>
      <c r="R493">
        <f t="shared" si="250"/>
        <v>0</v>
      </c>
      <c r="S493">
        <f t="shared" si="251"/>
        <v>494</v>
      </c>
      <c r="T493">
        <f t="shared" si="252"/>
        <v>0</v>
      </c>
      <c r="U493">
        <f t="shared" si="253"/>
        <v>0.8</v>
      </c>
      <c r="V493">
        <f t="shared" si="254"/>
        <v>0</v>
      </c>
      <c r="W493">
        <f t="shared" si="255"/>
        <v>0</v>
      </c>
      <c r="X493">
        <f t="shared" si="256"/>
        <v>345.8</v>
      </c>
      <c r="Y493">
        <f t="shared" si="257"/>
        <v>49.4</v>
      </c>
      <c r="AA493">
        <v>-1</v>
      </c>
      <c r="AB493">
        <f t="shared" si="258"/>
        <v>500.28</v>
      </c>
      <c r="AC493">
        <f>ROUND(((ES493*4)),6)</f>
        <v>6.28</v>
      </c>
      <c r="AD493">
        <f>ROUND(((((ET493*4))-((EU493*4)))+AE493),6)</f>
        <v>0</v>
      </c>
      <c r="AE493">
        <f>ROUND(((EU493*4)),6)</f>
        <v>0</v>
      </c>
      <c r="AF493">
        <f>ROUND(((EV493*4)),6)</f>
        <v>494</v>
      </c>
      <c r="AG493">
        <f t="shared" si="259"/>
        <v>0</v>
      </c>
      <c r="AH493">
        <f>((EW493*4))</f>
        <v>0.8</v>
      </c>
      <c r="AI493">
        <f>((EX493*4))</f>
        <v>0</v>
      </c>
      <c r="AJ493">
        <f t="shared" si="260"/>
        <v>0</v>
      </c>
      <c r="AK493">
        <v>125.07</v>
      </c>
      <c r="AL493">
        <v>1.57</v>
      </c>
      <c r="AM493">
        <v>0</v>
      </c>
      <c r="AN493">
        <v>0</v>
      </c>
      <c r="AO493">
        <v>123.5</v>
      </c>
      <c r="AP493">
        <v>0</v>
      </c>
      <c r="AQ493">
        <v>0.2</v>
      </c>
      <c r="AR493">
        <v>0</v>
      </c>
      <c r="AS493">
        <v>0</v>
      </c>
      <c r="AT493">
        <v>70</v>
      </c>
      <c r="AU493">
        <v>10</v>
      </c>
      <c r="AV493">
        <v>1</v>
      </c>
      <c r="AW493">
        <v>1</v>
      </c>
      <c r="AZ493">
        <v>1</v>
      </c>
      <c r="BA493">
        <v>1</v>
      </c>
      <c r="BB493">
        <v>1</v>
      </c>
      <c r="BC493">
        <v>1</v>
      </c>
      <c r="BD493" t="s">
        <v>3</v>
      </c>
      <c r="BE493" t="s">
        <v>3</v>
      </c>
      <c r="BF493" t="s">
        <v>3</v>
      </c>
      <c r="BG493" t="s">
        <v>3</v>
      </c>
      <c r="BH493">
        <v>0</v>
      </c>
      <c r="BI493">
        <v>4</v>
      </c>
      <c r="BJ493" t="s">
        <v>204</v>
      </c>
      <c r="BM493">
        <v>0</v>
      </c>
      <c r="BN493">
        <v>0</v>
      </c>
      <c r="BO493" t="s">
        <v>3</v>
      </c>
      <c r="BP493">
        <v>0</v>
      </c>
      <c r="BQ493">
        <v>1</v>
      </c>
      <c r="BR493">
        <v>0</v>
      </c>
      <c r="BS493">
        <v>1</v>
      </c>
      <c r="BT493">
        <v>1</v>
      </c>
      <c r="BU493">
        <v>1</v>
      </c>
      <c r="BV493">
        <v>1</v>
      </c>
      <c r="BW493">
        <v>1</v>
      </c>
      <c r="BX493">
        <v>1</v>
      </c>
      <c r="BY493" t="s">
        <v>3</v>
      </c>
      <c r="BZ493">
        <v>70</v>
      </c>
      <c r="CA493">
        <v>10</v>
      </c>
      <c r="CB493" t="s">
        <v>3</v>
      </c>
      <c r="CE493">
        <v>0</v>
      </c>
      <c r="CF493">
        <v>0</v>
      </c>
      <c r="CG493">
        <v>0</v>
      </c>
      <c r="CM493">
        <v>0</v>
      </c>
      <c r="CN493" t="s">
        <v>3</v>
      </c>
      <c r="CO493">
        <v>0</v>
      </c>
      <c r="CP493">
        <f t="shared" si="261"/>
        <v>500.28</v>
      </c>
      <c r="CQ493">
        <f t="shared" si="262"/>
        <v>6.28</v>
      </c>
      <c r="CR493">
        <f>(((((ET493*4))*BB493-((EU493*4))*BS493)+AE493*BS493)*AV493)</f>
        <v>0</v>
      </c>
      <c r="CS493">
        <f t="shared" si="263"/>
        <v>0</v>
      </c>
      <c r="CT493">
        <f t="shared" si="264"/>
        <v>494</v>
      </c>
      <c r="CU493">
        <f t="shared" si="265"/>
        <v>0</v>
      </c>
      <c r="CV493">
        <f t="shared" si="266"/>
        <v>0.8</v>
      </c>
      <c r="CW493">
        <f t="shared" si="267"/>
        <v>0</v>
      </c>
      <c r="CX493">
        <f t="shared" si="268"/>
        <v>0</v>
      </c>
      <c r="CY493">
        <f t="shared" si="269"/>
        <v>345.8</v>
      </c>
      <c r="CZ493">
        <f t="shared" si="270"/>
        <v>49.4</v>
      </c>
      <c r="DC493" t="s">
        <v>3</v>
      </c>
      <c r="DD493" t="s">
        <v>28</v>
      </c>
      <c r="DE493" t="s">
        <v>28</v>
      </c>
      <c r="DF493" t="s">
        <v>28</v>
      </c>
      <c r="DG493" t="s">
        <v>28</v>
      </c>
      <c r="DH493" t="s">
        <v>3</v>
      </c>
      <c r="DI493" t="s">
        <v>28</v>
      </c>
      <c r="DJ493" t="s">
        <v>28</v>
      </c>
      <c r="DK493" t="s">
        <v>3</v>
      </c>
      <c r="DL493" t="s">
        <v>3</v>
      </c>
      <c r="DM493" t="s">
        <v>3</v>
      </c>
      <c r="DN493">
        <v>0</v>
      </c>
      <c r="DO493">
        <v>0</v>
      </c>
      <c r="DP493">
        <v>1</v>
      </c>
      <c r="DQ493">
        <v>1</v>
      </c>
      <c r="DU493">
        <v>16987630</v>
      </c>
      <c r="DV493" t="s">
        <v>18</v>
      </c>
      <c r="DW493" t="s">
        <v>18</v>
      </c>
      <c r="DX493">
        <v>1</v>
      </c>
      <c r="DZ493" t="s">
        <v>3</v>
      </c>
      <c r="EA493" t="s">
        <v>3</v>
      </c>
      <c r="EB493" t="s">
        <v>3</v>
      </c>
      <c r="EC493" t="s">
        <v>3</v>
      </c>
      <c r="EE493">
        <v>1441815344</v>
      </c>
      <c r="EF493">
        <v>1</v>
      </c>
      <c r="EG493" t="s">
        <v>21</v>
      </c>
      <c r="EH493">
        <v>0</v>
      </c>
      <c r="EI493" t="s">
        <v>3</v>
      </c>
      <c r="EJ493">
        <v>4</v>
      </c>
      <c r="EK493">
        <v>0</v>
      </c>
      <c r="EL493" t="s">
        <v>22</v>
      </c>
      <c r="EM493" t="s">
        <v>23</v>
      </c>
      <c r="EO493" t="s">
        <v>3</v>
      </c>
      <c r="EQ493">
        <v>1024</v>
      </c>
      <c r="ER493">
        <v>125.07</v>
      </c>
      <c r="ES493">
        <v>1.57</v>
      </c>
      <c r="ET493">
        <v>0</v>
      </c>
      <c r="EU493">
        <v>0</v>
      </c>
      <c r="EV493">
        <v>123.5</v>
      </c>
      <c r="EW493">
        <v>0.2</v>
      </c>
      <c r="EX493">
        <v>0</v>
      </c>
      <c r="EY493">
        <v>0</v>
      </c>
      <c r="FQ493">
        <v>0</v>
      </c>
      <c r="FR493">
        <f t="shared" si="271"/>
        <v>0</v>
      </c>
      <c r="FS493">
        <v>0</v>
      </c>
      <c r="FX493">
        <v>70</v>
      </c>
      <c r="FY493">
        <v>10</v>
      </c>
      <c r="GA493" t="s">
        <v>3</v>
      </c>
      <c r="GD493">
        <v>0</v>
      </c>
      <c r="GF493">
        <v>2430549</v>
      </c>
      <c r="GG493">
        <v>2</v>
      </c>
      <c r="GH493">
        <v>1</v>
      </c>
      <c r="GI493">
        <v>-2</v>
      </c>
      <c r="GJ493">
        <v>0</v>
      </c>
      <c r="GK493">
        <f>ROUND(R493*(R12)/100,2)</f>
        <v>0</v>
      </c>
      <c r="GL493">
        <f t="shared" si="272"/>
        <v>0</v>
      </c>
      <c r="GM493">
        <f t="shared" si="273"/>
        <v>895.48</v>
      </c>
      <c r="GN493">
        <f t="shared" si="274"/>
        <v>0</v>
      </c>
      <c r="GO493">
        <f t="shared" si="275"/>
        <v>0</v>
      </c>
      <c r="GP493">
        <f t="shared" si="276"/>
        <v>895.48</v>
      </c>
      <c r="GR493">
        <v>0</v>
      </c>
      <c r="GS493">
        <v>3</v>
      </c>
      <c r="GT493">
        <v>0</v>
      </c>
      <c r="GU493" t="s">
        <v>3</v>
      </c>
      <c r="GV493">
        <f t="shared" si="277"/>
        <v>0</v>
      </c>
      <c r="GW493">
        <v>1</v>
      </c>
      <c r="GX493">
        <f t="shared" si="278"/>
        <v>0</v>
      </c>
      <c r="HA493">
        <v>0</v>
      </c>
      <c r="HB493">
        <v>0</v>
      </c>
      <c r="HC493">
        <f t="shared" si="279"/>
        <v>0</v>
      </c>
      <c r="HE493" t="s">
        <v>3</v>
      </c>
      <c r="HF493" t="s">
        <v>3</v>
      </c>
      <c r="HM493" t="s">
        <v>3</v>
      </c>
      <c r="HN493" t="s">
        <v>3</v>
      </c>
      <c r="HO493" t="s">
        <v>3</v>
      </c>
      <c r="HP493" t="s">
        <v>3</v>
      </c>
      <c r="HQ493" t="s">
        <v>3</v>
      </c>
      <c r="IK493">
        <v>0</v>
      </c>
    </row>
    <row r="494" spans="1:245" x14ac:dyDescent="0.2">
      <c r="A494">
        <v>17</v>
      </c>
      <c r="B494">
        <v>1</v>
      </c>
      <c r="D494">
        <f>ROW(EtalonRes!A104)</f>
        <v>104</v>
      </c>
      <c r="E494" t="s">
        <v>3</v>
      </c>
      <c r="F494" t="s">
        <v>205</v>
      </c>
      <c r="G494" t="s">
        <v>206</v>
      </c>
      <c r="H494" t="s">
        <v>18</v>
      </c>
      <c r="I494">
        <v>1</v>
      </c>
      <c r="J494">
        <v>0</v>
      </c>
      <c r="K494">
        <v>1</v>
      </c>
      <c r="O494">
        <f t="shared" si="247"/>
        <v>14314.15</v>
      </c>
      <c r="P494">
        <f t="shared" si="248"/>
        <v>0</v>
      </c>
      <c r="Q494">
        <f t="shared" si="249"/>
        <v>0</v>
      </c>
      <c r="R494">
        <f t="shared" si="250"/>
        <v>0</v>
      </c>
      <c r="S494">
        <f t="shared" si="251"/>
        <v>14314.15</v>
      </c>
      <c r="T494">
        <f t="shared" si="252"/>
        <v>0</v>
      </c>
      <c r="U494">
        <f t="shared" si="253"/>
        <v>28.240000000000002</v>
      </c>
      <c r="V494">
        <f t="shared" si="254"/>
        <v>0</v>
      </c>
      <c r="W494">
        <f t="shared" si="255"/>
        <v>0</v>
      </c>
      <c r="X494">
        <f t="shared" si="256"/>
        <v>10019.91</v>
      </c>
      <c r="Y494">
        <f t="shared" si="257"/>
        <v>1431.42</v>
      </c>
      <c r="AA494">
        <v>-1</v>
      </c>
      <c r="AB494">
        <f t="shared" si="258"/>
        <v>14314.15</v>
      </c>
      <c r="AC494">
        <f>ROUND(((ES494*353)),6)</f>
        <v>0</v>
      </c>
      <c r="AD494">
        <f>ROUND(((((ET494*353))-((EU494*353)))+AE494),6)</f>
        <v>0</v>
      </c>
      <c r="AE494">
        <f>ROUND(((EU494*353)),6)</f>
        <v>0</v>
      </c>
      <c r="AF494">
        <f>ROUND(((EV494*353)),6)</f>
        <v>14314.15</v>
      </c>
      <c r="AG494">
        <f t="shared" si="259"/>
        <v>0</v>
      </c>
      <c r="AH494">
        <f>((EW494*353))</f>
        <v>28.240000000000002</v>
      </c>
      <c r="AI494">
        <f>((EX494*353))</f>
        <v>0</v>
      </c>
      <c r="AJ494">
        <f t="shared" si="260"/>
        <v>0</v>
      </c>
      <c r="AK494">
        <v>40.549999999999997</v>
      </c>
      <c r="AL494">
        <v>0</v>
      </c>
      <c r="AM494">
        <v>0</v>
      </c>
      <c r="AN494">
        <v>0</v>
      </c>
      <c r="AO494">
        <v>40.549999999999997</v>
      </c>
      <c r="AP494">
        <v>0</v>
      </c>
      <c r="AQ494">
        <v>0.08</v>
      </c>
      <c r="AR494">
        <v>0</v>
      </c>
      <c r="AS494">
        <v>0</v>
      </c>
      <c r="AT494">
        <v>70</v>
      </c>
      <c r="AU494">
        <v>10</v>
      </c>
      <c r="AV494">
        <v>1</v>
      </c>
      <c r="AW494">
        <v>1</v>
      </c>
      <c r="AZ494">
        <v>1</v>
      </c>
      <c r="BA494">
        <v>1</v>
      </c>
      <c r="BB494">
        <v>1</v>
      </c>
      <c r="BC494">
        <v>1</v>
      </c>
      <c r="BD494" t="s">
        <v>3</v>
      </c>
      <c r="BE494" t="s">
        <v>3</v>
      </c>
      <c r="BF494" t="s">
        <v>3</v>
      </c>
      <c r="BG494" t="s">
        <v>3</v>
      </c>
      <c r="BH494">
        <v>0</v>
      </c>
      <c r="BI494">
        <v>4</v>
      </c>
      <c r="BJ494" t="s">
        <v>207</v>
      </c>
      <c r="BM494">
        <v>0</v>
      </c>
      <c r="BN494">
        <v>0</v>
      </c>
      <c r="BO494" t="s">
        <v>3</v>
      </c>
      <c r="BP494">
        <v>0</v>
      </c>
      <c r="BQ494">
        <v>1</v>
      </c>
      <c r="BR494">
        <v>0</v>
      </c>
      <c r="BS494">
        <v>1</v>
      </c>
      <c r="BT494">
        <v>1</v>
      </c>
      <c r="BU494">
        <v>1</v>
      </c>
      <c r="BV494">
        <v>1</v>
      </c>
      <c r="BW494">
        <v>1</v>
      </c>
      <c r="BX494">
        <v>1</v>
      </c>
      <c r="BY494" t="s">
        <v>3</v>
      </c>
      <c r="BZ494">
        <v>70</v>
      </c>
      <c r="CA494">
        <v>10</v>
      </c>
      <c r="CB494" t="s">
        <v>3</v>
      </c>
      <c r="CE494">
        <v>0</v>
      </c>
      <c r="CF494">
        <v>0</v>
      </c>
      <c r="CG494">
        <v>0</v>
      </c>
      <c r="CM494">
        <v>0</v>
      </c>
      <c r="CN494" t="s">
        <v>3</v>
      </c>
      <c r="CO494">
        <v>0</v>
      </c>
      <c r="CP494">
        <f t="shared" si="261"/>
        <v>14314.15</v>
      </c>
      <c r="CQ494">
        <f t="shared" si="262"/>
        <v>0</v>
      </c>
      <c r="CR494">
        <f>(((((ET494*353))*BB494-((EU494*353))*BS494)+AE494*BS494)*AV494)</f>
        <v>0</v>
      </c>
      <c r="CS494">
        <f t="shared" si="263"/>
        <v>0</v>
      </c>
      <c r="CT494">
        <f t="shared" si="264"/>
        <v>14314.15</v>
      </c>
      <c r="CU494">
        <f t="shared" si="265"/>
        <v>0</v>
      </c>
      <c r="CV494">
        <f t="shared" si="266"/>
        <v>28.240000000000002</v>
      </c>
      <c r="CW494">
        <f t="shared" si="267"/>
        <v>0</v>
      </c>
      <c r="CX494">
        <f t="shared" si="268"/>
        <v>0</v>
      </c>
      <c r="CY494">
        <f t="shared" si="269"/>
        <v>10019.905000000001</v>
      </c>
      <c r="CZ494">
        <f t="shared" si="270"/>
        <v>1431.415</v>
      </c>
      <c r="DC494" t="s">
        <v>3</v>
      </c>
      <c r="DD494" t="s">
        <v>208</v>
      </c>
      <c r="DE494" t="s">
        <v>208</v>
      </c>
      <c r="DF494" t="s">
        <v>208</v>
      </c>
      <c r="DG494" t="s">
        <v>208</v>
      </c>
      <c r="DH494" t="s">
        <v>3</v>
      </c>
      <c r="DI494" t="s">
        <v>208</v>
      </c>
      <c r="DJ494" t="s">
        <v>208</v>
      </c>
      <c r="DK494" t="s">
        <v>3</v>
      </c>
      <c r="DL494" t="s">
        <v>3</v>
      </c>
      <c r="DM494" t="s">
        <v>3</v>
      </c>
      <c r="DN494">
        <v>0</v>
      </c>
      <c r="DO494">
        <v>0</v>
      </c>
      <c r="DP494">
        <v>1</v>
      </c>
      <c r="DQ494">
        <v>1</v>
      </c>
      <c r="DU494">
        <v>16987630</v>
      </c>
      <c r="DV494" t="s">
        <v>18</v>
      </c>
      <c r="DW494" t="s">
        <v>18</v>
      </c>
      <c r="DX494">
        <v>1</v>
      </c>
      <c r="DZ494" t="s">
        <v>3</v>
      </c>
      <c r="EA494" t="s">
        <v>3</v>
      </c>
      <c r="EB494" t="s">
        <v>3</v>
      </c>
      <c r="EC494" t="s">
        <v>3</v>
      </c>
      <c r="EE494">
        <v>1441815344</v>
      </c>
      <c r="EF494">
        <v>1</v>
      </c>
      <c r="EG494" t="s">
        <v>21</v>
      </c>
      <c r="EH494">
        <v>0</v>
      </c>
      <c r="EI494" t="s">
        <v>3</v>
      </c>
      <c r="EJ494">
        <v>4</v>
      </c>
      <c r="EK494">
        <v>0</v>
      </c>
      <c r="EL494" t="s">
        <v>22</v>
      </c>
      <c r="EM494" t="s">
        <v>23</v>
      </c>
      <c r="EO494" t="s">
        <v>3</v>
      </c>
      <c r="EQ494">
        <v>1024</v>
      </c>
      <c r="ER494">
        <v>40.549999999999997</v>
      </c>
      <c r="ES494">
        <v>0</v>
      </c>
      <c r="ET494">
        <v>0</v>
      </c>
      <c r="EU494">
        <v>0</v>
      </c>
      <c r="EV494">
        <v>40.549999999999997</v>
      </c>
      <c r="EW494">
        <v>0.08</v>
      </c>
      <c r="EX494">
        <v>0</v>
      </c>
      <c r="EY494">
        <v>0</v>
      </c>
      <c r="FQ494">
        <v>0</v>
      </c>
      <c r="FR494">
        <f t="shared" si="271"/>
        <v>0</v>
      </c>
      <c r="FS494">
        <v>0</v>
      </c>
      <c r="FX494">
        <v>70</v>
      </c>
      <c r="FY494">
        <v>10</v>
      </c>
      <c r="GA494" t="s">
        <v>3</v>
      </c>
      <c r="GD494">
        <v>0</v>
      </c>
      <c r="GF494">
        <v>-760003618</v>
      </c>
      <c r="GG494">
        <v>2</v>
      </c>
      <c r="GH494">
        <v>1</v>
      </c>
      <c r="GI494">
        <v>-2</v>
      </c>
      <c r="GJ494">
        <v>0</v>
      </c>
      <c r="GK494">
        <f>ROUND(R494*(R12)/100,2)</f>
        <v>0</v>
      </c>
      <c r="GL494">
        <f t="shared" si="272"/>
        <v>0</v>
      </c>
      <c r="GM494">
        <f t="shared" si="273"/>
        <v>25765.48</v>
      </c>
      <c r="GN494">
        <f t="shared" si="274"/>
        <v>0</v>
      </c>
      <c r="GO494">
        <f t="shared" si="275"/>
        <v>0</v>
      </c>
      <c r="GP494">
        <f t="shared" si="276"/>
        <v>25765.48</v>
      </c>
      <c r="GR494">
        <v>0</v>
      </c>
      <c r="GS494">
        <v>3</v>
      </c>
      <c r="GT494">
        <v>0</v>
      </c>
      <c r="GU494" t="s">
        <v>3</v>
      </c>
      <c r="GV494">
        <f t="shared" si="277"/>
        <v>0</v>
      </c>
      <c r="GW494">
        <v>1</v>
      </c>
      <c r="GX494">
        <f t="shared" si="278"/>
        <v>0</v>
      </c>
      <c r="HA494">
        <v>0</v>
      </c>
      <c r="HB494">
        <v>0</v>
      </c>
      <c r="HC494">
        <f t="shared" si="279"/>
        <v>0</v>
      </c>
      <c r="HE494" t="s">
        <v>3</v>
      </c>
      <c r="HF494" t="s">
        <v>3</v>
      </c>
      <c r="HM494" t="s">
        <v>3</v>
      </c>
      <c r="HN494" t="s">
        <v>3</v>
      </c>
      <c r="HO494" t="s">
        <v>3</v>
      </c>
      <c r="HP494" t="s">
        <v>3</v>
      </c>
      <c r="HQ494" t="s">
        <v>3</v>
      </c>
      <c r="IK494">
        <v>0</v>
      </c>
    </row>
    <row r="495" spans="1:245" x14ac:dyDescent="0.2">
      <c r="A495">
        <v>17</v>
      </c>
      <c r="B495">
        <v>1</v>
      </c>
      <c r="D495">
        <f>ROW(EtalonRes!A105)</f>
        <v>105</v>
      </c>
      <c r="E495" t="s">
        <v>3</v>
      </c>
      <c r="F495" t="s">
        <v>209</v>
      </c>
      <c r="G495" t="s">
        <v>210</v>
      </c>
      <c r="H495" t="s">
        <v>18</v>
      </c>
      <c r="I495">
        <v>1</v>
      </c>
      <c r="J495">
        <v>0</v>
      </c>
      <c r="K495">
        <v>1</v>
      </c>
      <c r="O495">
        <f t="shared" si="247"/>
        <v>283.83999999999997</v>
      </c>
      <c r="P495">
        <f t="shared" si="248"/>
        <v>0</v>
      </c>
      <c r="Q495">
        <f t="shared" si="249"/>
        <v>0</v>
      </c>
      <c r="R495">
        <f t="shared" si="250"/>
        <v>0</v>
      </c>
      <c r="S495">
        <f t="shared" si="251"/>
        <v>283.83999999999997</v>
      </c>
      <c r="T495">
        <f t="shared" si="252"/>
        <v>0</v>
      </c>
      <c r="U495">
        <f t="shared" si="253"/>
        <v>0.56000000000000005</v>
      </c>
      <c r="V495">
        <f t="shared" si="254"/>
        <v>0</v>
      </c>
      <c r="W495">
        <f t="shared" si="255"/>
        <v>0</v>
      </c>
      <c r="X495">
        <f t="shared" si="256"/>
        <v>198.69</v>
      </c>
      <c r="Y495">
        <f t="shared" si="257"/>
        <v>28.38</v>
      </c>
      <c r="AA495">
        <v>-1</v>
      </c>
      <c r="AB495">
        <f t="shared" si="258"/>
        <v>283.83999999999997</v>
      </c>
      <c r="AC495">
        <f>ROUND(((ES495*4)),6)</f>
        <v>0</v>
      </c>
      <c r="AD495">
        <f>ROUND(((((ET495*4))-((EU495*4)))+AE495),6)</f>
        <v>0</v>
      </c>
      <c r="AE495">
        <f>ROUND(((EU495*4)),6)</f>
        <v>0</v>
      </c>
      <c r="AF495">
        <f>ROUND(((EV495*4)),6)</f>
        <v>283.83999999999997</v>
      </c>
      <c r="AG495">
        <f t="shared" si="259"/>
        <v>0</v>
      </c>
      <c r="AH495">
        <f>((EW495*4))</f>
        <v>0.56000000000000005</v>
      </c>
      <c r="AI495">
        <f>((EX495*4))</f>
        <v>0</v>
      </c>
      <c r="AJ495">
        <f t="shared" si="260"/>
        <v>0</v>
      </c>
      <c r="AK495">
        <v>70.959999999999994</v>
      </c>
      <c r="AL495">
        <v>0</v>
      </c>
      <c r="AM495">
        <v>0</v>
      </c>
      <c r="AN495">
        <v>0</v>
      </c>
      <c r="AO495">
        <v>70.959999999999994</v>
      </c>
      <c r="AP495">
        <v>0</v>
      </c>
      <c r="AQ495">
        <v>0.14000000000000001</v>
      </c>
      <c r="AR495">
        <v>0</v>
      </c>
      <c r="AS495">
        <v>0</v>
      </c>
      <c r="AT495">
        <v>70</v>
      </c>
      <c r="AU495">
        <v>10</v>
      </c>
      <c r="AV495">
        <v>1</v>
      </c>
      <c r="AW495">
        <v>1</v>
      </c>
      <c r="AZ495">
        <v>1</v>
      </c>
      <c r="BA495">
        <v>1</v>
      </c>
      <c r="BB495">
        <v>1</v>
      </c>
      <c r="BC495">
        <v>1</v>
      </c>
      <c r="BD495" t="s">
        <v>3</v>
      </c>
      <c r="BE495" t="s">
        <v>3</v>
      </c>
      <c r="BF495" t="s">
        <v>3</v>
      </c>
      <c r="BG495" t="s">
        <v>3</v>
      </c>
      <c r="BH495">
        <v>0</v>
      </c>
      <c r="BI495">
        <v>4</v>
      </c>
      <c r="BJ495" t="s">
        <v>211</v>
      </c>
      <c r="BM495">
        <v>0</v>
      </c>
      <c r="BN495">
        <v>0</v>
      </c>
      <c r="BO495" t="s">
        <v>3</v>
      </c>
      <c r="BP495">
        <v>0</v>
      </c>
      <c r="BQ495">
        <v>1</v>
      </c>
      <c r="BR495">
        <v>0</v>
      </c>
      <c r="BS495">
        <v>1</v>
      </c>
      <c r="BT495">
        <v>1</v>
      </c>
      <c r="BU495">
        <v>1</v>
      </c>
      <c r="BV495">
        <v>1</v>
      </c>
      <c r="BW495">
        <v>1</v>
      </c>
      <c r="BX495">
        <v>1</v>
      </c>
      <c r="BY495" t="s">
        <v>3</v>
      </c>
      <c r="BZ495">
        <v>70</v>
      </c>
      <c r="CA495">
        <v>10</v>
      </c>
      <c r="CB495" t="s">
        <v>3</v>
      </c>
      <c r="CE495">
        <v>0</v>
      </c>
      <c r="CF495">
        <v>0</v>
      </c>
      <c r="CG495">
        <v>0</v>
      </c>
      <c r="CM495">
        <v>0</v>
      </c>
      <c r="CN495" t="s">
        <v>3</v>
      </c>
      <c r="CO495">
        <v>0</v>
      </c>
      <c r="CP495">
        <f t="shared" si="261"/>
        <v>283.83999999999997</v>
      </c>
      <c r="CQ495">
        <f t="shared" si="262"/>
        <v>0</v>
      </c>
      <c r="CR495">
        <f>(((((ET495*4))*BB495-((EU495*4))*BS495)+AE495*BS495)*AV495)</f>
        <v>0</v>
      </c>
      <c r="CS495">
        <f t="shared" si="263"/>
        <v>0</v>
      </c>
      <c r="CT495">
        <f t="shared" si="264"/>
        <v>283.83999999999997</v>
      </c>
      <c r="CU495">
        <f t="shared" si="265"/>
        <v>0</v>
      </c>
      <c r="CV495">
        <f t="shared" si="266"/>
        <v>0.56000000000000005</v>
      </c>
      <c r="CW495">
        <f t="shared" si="267"/>
        <v>0</v>
      </c>
      <c r="CX495">
        <f t="shared" si="268"/>
        <v>0</v>
      </c>
      <c r="CY495">
        <f t="shared" si="269"/>
        <v>198.68799999999999</v>
      </c>
      <c r="CZ495">
        <f t="shared" si="270"/>
        <v>28.383999999999997</v>
      </c>
      <c r="DC495" t="s">
        <v>3</v>
      </c>
      <c r="DD495" t="s">
        <v>28</v>
      </c>
      <c r="DE495" t="s">
        <v>28</v>
      </c>
      <c r="DF495" t="s">
        <v>28</v>
      </c>
      <c r="DG495" t="s">
        <v>28</v>
      </c>
      <c r="DH495" t="s">
        <v>3</v>
      </c>
      <c r="DI495" t="s">
        <v>28</v>
      </c>
      <c r="DJ495" t="s">
        <v>28</v>
      </c>
      <c r="DK495" t="s">
        <v>3</v>
      </c>
      <c r="DL495" t="s">
        <v>3</v>
      </c>
      <c r="DM495" t="s">
        <v>3</v>
      </c>
      <c r="DN495">
        <v>0</v>
      </c>
      <c r="DO495">
        <v>0</v>
      </c>
      <c r="DP495">
        <v>1</v>
      </c>
      <c r="DQ495">
        <v>1</v>
      </c>
      <c r="DU495">
        <v>16987630</v>
      </c>
      <c r="DV495" t="s">
        <v>18</v>
      </c>
      <c r="DW495" t="s">
        <v>18</v>
      </c>
      <c r="DX495">
        <v>1</v>
      </c>
      <c r="DZ495" t="s">
        <v>3</v>
      </c>
      <c r="EA495" t="s">
        <v>3</v>
      </c>
      <c r="EB495" t="s">
        <v>3</v>
      </c>
      <c r="EC495" t="s">
        <v>3</v>
      </c>
      <c r="EE495">
        <v>1441815344</v>
      </c>
      <c r="EF495">
        <v>1</v>
      </c>
      <c r="EG495" t="s">
        <v>21</v>
      </c>
      <c r="EH495">
        <v>0</v>
      </c>
      <c r="EI495" t="s">
        <v>3</v>
      </c>
      <c r="EJ495">
        <v>4</v>
      </c>
      <c r="EK495">
        <v>0</v>
      </c>
      <c r="EL495" t="s">
        <v>22</v>
      </c>
      <c r="EM495" t="s">
        <v>23</v>
      </c>
      <c r="EO495" t="s">
        <v>3</v>
      </c>
      <c r="EQ495">
        <v>1024</v>
      </c>
      <c r="ER495">
        <v>70.959999999999994</v>
      </c>
      <c r="ES495">
        <v>0</v>
      </c>
      <c r="ET495">
        <v>0</v>
      </c>
      <c r="EU495">
        <v>0</v>
      </c>
      <c r="EV495">
        <v>70.959999999999994</v>
      </c>
      <c r="EW495">
        <v>0.14000000000000001</v>
      </c>
      <c r="EX495">
        <v>0</v>
      </c>
      <c r="EY495">
        <v>0</v>
      </c>
      <c r="FQ495">
        <v>0</v>
      </c>
      <c r="FR495">
        <f t="shared" si="271"/>
        <v>0</v>
      </c>
      <c r="FS495">
        <v>0</v>
      </c>
      <c r="FX495">
        <v>70</v>
      </c>
      <c r="FY495">
        <v>10</v>
      </c>
      <c r="GA495" t="s">
        <v>3</v>
      </c>
      <c r="GD495">
        <v>0</v>
      </c>
      <c r="GF495">
        <v>-1648066009</v>
      </c>
      <c r="GG495">
        <v>2</v>
      </c>
      <c r="GH495">
        <v>1</v>
      </c>
      <c r="GI495">
        <v>-2</v>
      </c>
      <c r="GJ495">
        <v>0</v>
      </c>
      <c r="GK495">
        <f>ROUND(R495*(R12)/100,2)</f>
        <v>0</v>
      </c>
      <c r="GL495">
        <f t="shared" si="272"/>
        <v>0</v>
      </c>
      <c r="GM495">
        <f t="shared" si="273"/>
        <v>510.91</v>
      </c>
      <c r="GN495">
        <f t="shared" si="274"/>
        <v>0</v>
      </c>
      <c r="GO495">
        <f t="shared" si="275"/>
        <v>0</v>
      </c>
      <c r="GP495">
        <f t="shared" si="276"/>
        <v>510.91</v>
      </c>
      <c r="GR495">
        <v>0</v>
      </c>
      <c r="GS495">
        <v>3</v>
      </c>
      <c r="GT495">
        <v>0</v>
      </c>
      <c r="GU495" t="s">
        <v>3</v>
      </c>
      <c r="GV495">
        <f t="shared" si="277"/>
        <v>0</v>
      </c>
      <c r="GW495">
        <v>1</v>
      </c>
      <c r="GX495">
        <f t="shared" si="278"/>
        <v>0</v>
      </c>
      <c r="HA495">
        <v>0</v>
      </c>
      <c r="HB495">
        <v>0</v>
      </c>
      <c r="HC495">
        <f t="shared" si="279"/>
        <v>0</v>
      </c>
      <c r="HE495" t="s">
        <v>3</v>
      </c>
      <c r="HF495" t="s">
        <v>3</v>
      </c>
      <c r="HM495" t="s">
        <v>3</v>
      </c>
      <c r="HN495" t="s">
        <v>3</v>
      </c>
      <c r="HO495" t="s">
        <v>3</v>
      </c>
      <c r="HP495" t="s">
        <v>3</v>
      </c>
      <c r="HQ495" t="s">
        <v>3</v>
      </c>
      <c r="IK495">
        <v>0</v>
      </c>
    </row>
    <row r="496" spans="1:245" x14ac:dyDescent="0.2">
      <c r="A496">
        <v>17</v>
      </c>
      <c r="B496">
        <v>1</v>
      </c>
      <c r="D496">
        <f>ROW(EtalonRes!A107)</f>
        <v>107</v>
      </c>
      <c r="E496" t="s">
        <v>212</v>
      </c>
      <c r="F496" t="s">
        <v>213</v>
      </c>
      <c r="G496" t="s">
        <v>214</v>
      </c>
      <c r="H496" t="s">
        <v>18</v>
      </c>
      <c r="I496">
        <v>1</v>
      </c>
      <c r="J496">
        <v>0</v>
      </c>
      <c r="K496">
        <v>1</v>
      </c>
      <c r="O496">
        <f t="shared" si="247"/>
        <v>338.88</v>
      </c>
      <c r="P496">
        <f t="shared" si="248"/>
        <v>1.57</v>
      </c>
      <c r="Q496">
        <f t="shared" si="249"/>
        <v>0</v>
      </c>
      <c r="R496">
        <f t="shared" si="250"/>
        <v>0</v>
      </c>
      <c r="S496">
        <f t="shared" si="251"/>
        <v>337.31</v>
      </c>
      <c r="T496">
        <f t="shared" si="252"/>
        <v>0</v>
      </c>
      <c r="U496">
        <f t="shared" si="253"/>
        <v>0.6</v>
      </c>
      <c r="V496">
        <f t="shared" si="254"/>
        <v>0</v>
      </c>
      <c r="W496">
        <f t="shared" si="255"/>
        <v>0</v>
      </c>
      <c r="X496">
        <f t="shared" si="256"/>
        <v>236.12</v>
      </c>
      <c r="Y496">
        <f t="shared" si="257"/>
        <v>33.729999999999997</v>
      </c>
      <c r="AA496">
        <v>1473091778</v>
      </c>
      <c r="AB496">
        <f t="shared" si="258"/>
        <v>338.88</v>
      </c>
      <c r="AC496">
        <f>ROUND((ES496),6)</f>
        <v>1.57</v>
      </c>
      <c r="AD496">
        <f>ROUND((((ET496)-(EU496))+AE496),6)</f>
        <v>0</v>
      </c>
      <c r="AE496">
        <f>ROUND((EU496),6)</f>
        <v>0</v>
      </c>
      <c r="AF496">
        <f>ROUND((EV496),6)</f>
        <v>337.31</v>
      </c>
      <c r="AG496">
        <f t="shared" si="259"/>
        <v>0</v>
      </c>
      <c r="AH496">
        <f>(EW496)</f>
        <v>0.6</v>
      </c>
      <c r="AI496">
        <f>(EX496)</f>
        <v>0</v>
      </c>
      <c r="AJ496">
        <f t="shared" si="260"/>
        <v>0</v>
      </c>
      <c r="AK496">
        <v>338.88</v>
      </c>
      <c r="AL496">
        <v>1.57</v>
      </c>
      <c r="AM496">
        <v>0</v>
      </c>
      <c r="AN496">
        <v>0</v>
      </c>
      <c r="AO496">
        <v>337.31</v>
      </c>
      <c r="AP496">
        <v>0</v>
      </c>
      <c r="AQ496">
        <v>0.6</v>
      </c>
      <c r="AR496">
        <v>0</v>
      </c>
      <c r="AS496">
        <v>0</v>
      </c>
      <c r="AT496">
        <v>70</v>
      </c>
      <c r="AU496">
        <v>10</v>
      </c>
      <c r="AV496">
        <v>1</v>
      </c>
      <c r="AW496">
        <v>1</v>
      </c>
      <c r="AZ496">
        <v>1</v>
      </c>
      <c r="BA496">
        <v>1</v>
      </c>
      <c r="BB496">
        <v>1</v>
      </c>
      <c r="BC496">
        <v>1</v>
      </c>
      <c r="BD496" t="s">
        <v>3</v>
      </c>
      <c r="BE496" t="s">
        <v>3</v>
      </c>
      <c r="BF496" t="s">
        <v>3</v>
      </c>
      <c r="BG496" t="s">
        <v>3</v>
      </c>
      <c r="BH496">
        <v>0</v>
      </c>
      <c r="BI496">
        <v>4</v>
      </c>
      <c r="BJ496" t="s">
        <v>215</v>
      </c>
      <c r="BM496">
        <v>0</v>
      </c>
      <c r="BN496">
        <v>0</v>
      </c>
      <c r="BO496" t="s">
        <v>3</v>
      </c>
      <c r="BP496">
        <v>0</v>
      </c>
      <c r="BQ496">
        <v>1</v>
      </c>
      <c r="BR496">
        <v>0</v>
      </c>
      <c r="BS496">
        <v>1</v>
      </c>
      <c r="BT496">
        <v>1</v>
      </c>
      <c r="BU496">
        <v>1</v>
      </c>
      <c r="BV496">
        <v>1</v>
      </c>
      <c r="BW496">
        <v>1</v>
      </c>
      <c r="BX496">
        <v>1</v>
      </c>
      <c r="BY496" t="s">
        <v>3</v>
      </c>
      <c r="BZ496">
        <v>70</v>
      </c>
      <c r="CA496">
        <v>10</v>
      </c>
      <c r="CB496" t="s">
        <v>3</v>
      </c>
      <c r="CE496">
        <v>0</v>
      </c>
      <c r="CF496">
        <v>0</v>
      </c>
      <c r="CG496">
        <v>0</v>
      </c>
      <c r="CM496">
        <v>0</v>
      </c>
      <c r="CN496" t="s">
        <v>3</v>
      </c>
      <c r="CO496">
        <v>0</v>
      </c>
      <c r="CP496">
        <f t="shared" si="261"/>
        <v>338.88</v>
      </c>
      <c r="CQ496">
        <f t="shared" si="262"/>
        <v>1.57</v>
      </c>
      <c r="CR496">
        <f>((((ET496)*BB496-(EU496)*BS496)+AE496*BS496)*AV496)</f>
        <v>0</v>
      </c>
      <c r="CS496">
        <f t="shared" si="263"/>
        <v>0</v>
      </c>
      <c r="CT496">
        <f t="shared" si="264"/>
        <v>337.31</v>
      </c>
      <c r="CU496">
        <f t="shared" si="265"/>
        <v>0</v>
      </c>
      <c r="CV496">
        <f t="shared" si="266"/>
        <v>0.6</v>
      </c>
      <c r="CW496">
        <f t="shared" si="267"/>
        <v>0</v>
      </c>
      <c r="CX496">
        <f t="shared" si="268"/>
        <v>0</v>
      </c>
      <c r="CY496">
        <f t="shared" si="269"/>
        <v>236.11700000000002</v>
      </c>
      <c r="CZ496">
        <f t="shared" si="270"/>
        <v>33.731000000000002</v>
      </c>
      <c r="DC496" t="s">
        <v>3</v>
      </c>
      <c r="DD496" t="s">
        <v>3</v>
      </c>
      <c r="DE496" t="s">
        <v>3</v>
      </c>
      <c r="DF496" t="s">
        <v>3</v>
      </c>
      <c r="DG496" t="s">
        <v>3</v>
      </c>
      <c r="DH496" t="s">
        <v>3</v>
      </c>
      <c r="DI496" t="s">
        <v>3</v>
      </c>
      <c r="DJ496" t="s">
        <v>3</v>
      </c>
      <c r="DK496" t="s">
        <v>3</v>
      </c>
      <c r="DL496" t="s">
        <v>3</v>
      </c>
      <c r="DM496" t="s">
        <v>3</v>
      </c>
      <c r="DN496">
        <v>0</v>
      </c>
      <c r="DO496">
        <v>0</v>
      </c>
      <c r="DP496">
        <v>1</v>
      </c>
      <c r="DQ496">
        <v>1</v>
      </c>
      <c r="DU496">
        <v>16987630</v>
      </c>
      <c r="DV496" t="s">
        <v>18</v>
      </c>
      <c r="DW496" t="s">
        <v>18</v>
      </c>
      <c r="DX496">
        <v>1</v>
      </c>
      <c r="DZ496" t="s">
        <v>3</v>
      </c>
      <c r="EA496" t="s">
        <v>3</v>
      </c>
      <c r="EB496" t="s">
        <v>3</v>
      </c>
      <c r="EC496" t="s">
        <v>3</v>
      </c>
      <c r="EE496">
        <v>1441815344</v>
      </c>
      <c r="EF496">
        <v>1</v>
      </c>
      <c r="EG496" t="s">
        <v>21</v>
      </c>
      <c r="EH496">
        <v>0</v>
      </c>
      <c r="EI496" t="s">
        <v>3</v>
      </c>
      <c r="EJ496">
        <v>4</v>
      </c>
      <c r="EK496">
        <v>0</v>
      </c>
      <c r="EL496" t="s">
        <v>22</v>
      </c>
      <c r="EM496" t="s">
        <v>23</v>
      </c>
      <c r="EO496" t="s">
        <v>3</v>
      </c>
      <c r="EQ496">
        <v>0</v>
      </c>
      <c r="ER496">
        <v>338.88</v>
      </c>
      <c r="ES496">
        <v>1.57</v>
      </c>
      <c r="ET496">
        <v>0</v>
      </c>
      <c r="EU496">
        <v>0</v>
      </c>
      <c r="EV496">
        <v>337.31</v>
      </c>
      <c r="EW496">
        <v>0.6</v>
      </c>
      <c r="EX496">
        <v>0</v>
      </c>
      <c r="EY496">
        <v>0</v>
      </c>
      <c r="FQ496">
        <v>0</v>
      </c>
      <c r="FR496">
        <f t="shared" si="271"/>
        <v>0</v>
      </c>
      <c r="FS496">
        <v>0</v>
      </c>
      <c r="FX496">
        <v>70</v>
      </c>
      <c r="FY496">
        <v>10</v>
      </c>
      <c r="GA496" t="s">
        <v>3</v>
      </c>
      <c r="GD496">
        <v>0</v>
      </c>
      <c r="GF496">
        <v>595984218</v>
      </c>
      <c r="GG496">
        <v>2</v>
      </c>
      <c r="GH496">
        <v>1</v>
      </c>
      <c r="GI496">
        <v>-2</v>
      </c>
      <c r="GJ496">
        <v>0</v>
      </c>
      <c r="GK496">
        <f>ROUND(R496*(R12)/100,2)</f>
        <v>0</v>
      </c>
      <c r="GL496">
        <f t="shared" si="272"/>
        <v>0</v>
      </c>
      <c r="GM496">
        <f t="shared" si="273"/>
        <v>608.73</v>
      </c>
      <c r="GN496">
        <f t="shared" si="274"/>
        <v>0</v>
      </c>
      <c r="GO496">
        <f t="shared" si="275"/>
        <v>0</v>
      </c>
      <c r="GP496">
        <f t="shared" si="276"/>
        <v>608.73</v>
      </c>
      <c r="GR496">
        <v>0</v>
      </c>
      <c r="GS496">
        <v>3</v>
      </c>
      <c r="GT496">
        <v>0</v>
      </c>
      <c r="GU496" t="s">
        <v>3</v>
      </c>
      <c r="GV496">
        <f t="shared" si="277"/>
        <v>0</v>
      </c>
      <c r="GW496">
        <v>1</v>
      </c>
      <c r="GX496">
        <f t="shared" si="278"/>
        <v>0</v>
      </c>
      <c r="HA496">
        <v>0</v>
      </c>
      <c r="HB496">
        <v>0</v>
      </c>
      <c r="HC496">
        <f t="shared" si="279"/>
        <v>0</v>
      </c>
      <c r="HE496" t="s">
        <v>3</v>
      </c>
      <c r="HF496" t="s">
        <v>3</v>
      </c>
      <c r="HM496" t="s">
        <v>3</v>
      </c>
      <c r="HN496" t="s">
        <v>3</v>
      </c>
      <c r="HO496" t="s">
        <v>3</v>
      </c>
      <c r="HP496" t="s">
        <v>3</v>
      </c>
      <c r="HQ496" t="s">
        <v>3</v>
      </c>
      <c r="IK496">
        <v>0</v>
      </c>
    </row>
    <row r="497" spans="1:245" x14ac:dyDescent="0.2">
      <c r="A497">
        <v>17</v>
      </c>
      <c r="B497">
        <v>1</v>
      </c>
      <c r="D497">
        <f>ROW(EtalonRes!A113)</f>
        <v>113</v>
      </c>
      <c r="E497" t="s">
        <v>216</v>
      </c>
      <c r="F497" t="s">
        <v>217</v>
      </c>
      <c r="G497" t="s">
        <v>218</v>
      </c>
      <c r="H497" t="s">
        <v>18</v>
      </c>
      <c r="I497">
        <f>ROUND(1+3+2+5,9)</f>
        <v>11</v>
      </c>
      <c r="J497">
        <v>0</v>
      </c>
      <c r="K497">
        <f>ROUND(1+3+2+5,9)</f>
        <v>11</v>
      </c>
      <c r="O497">
        <f t="shared" si="247"/>
        <v>10324.82</v>
      </c>
      <c r="P497">
        <f t="shared" si="248"/>
        <v>136.29</v>
      </c>
      <c r="Q497">
        <f t="shared" si="249"/>
        <v>0</v>
      </c>
      <c r="R497">
        <f t="shared" si="250"/>
        <v>0</v>
      </c>
      <c r="S497">
        <f t="shared" si="251"/>
        <v>10188.530000000001</v>
      </c>
      <c r="T497">
        <f t="shared" si="252"/>
        <v>0</v>
      </c>
      <c r="U497">
        <f t="shared" si="253"/>
        <v>16.5</v>
      </c>
      <c r="V497">
        <f t="shared" si="254"/>
        <v>0</v>
      </c>
      <c r="W497">
        <f t="shared" si="255"/>
        <v>0</v>
      </c>
      <c r="X497">
        <f t="shared" si="256"/>
        <v>7131.97</v>
      </c>
      <c r="Y497">
        <f t="shared" si="257"/>
        <v>1018.85</v>
      </c>
      <c r="AA497">
        <v>1473091778</v>
      </c>
      <c r="AB497">
        <f t="shared" si="258"/>
        <v>938.62</v>
      </c>
      <c r="AC497">
        <f>ROUND((ES497),6)</f>
        <v>12.39</v>
      </c>
      <c r="AD497">
        <f>ROUND((((ET497)-(EU497))+AE497),6)</f>
        <v>0</v>
      </c>
      <c r="AE497">
        <f>ROUND((EU497),6)</f>
        <v>0</v>
      </c>
      <c r="AF497">
        <f>ROUND((EV497),6)</f>
        <v>926.23</v>
      </c>
      <c r="AG497">
        <f t="shared" si="259"/>
        <v>0</v>
      </c>
      <c r="AH497">
        <f>(EW497)</f>
        <v>1.5</v>
      </c>
      <c r="AI497">
        <f>(EX497)</f>
        <v>0</v>
      </c>
      <c r="AJ497">
        <f t="shared" si="260"/>
        <v>0</v>
      </c>
      <c r="AK497">
        <v>938.62</v>
      </c>
      <c r="AL497">
        <v>12.39</v>
      </c>
      <c r="AM497">
        <v>0</v>
      </c>
      <c r="AN497">
        <v>0</v>
      </c>
      <c r="AO497">
        <v>926.23</v>
      </c>
      <c r="AP497">
        <v>0</v>
      </c>
      <c r="AQ497">
        <v>1.5</v>
      </c>
      <c r="AR497">
        <v>0</v>
      </c>
      <c r="AS497">
        <v>0</v>
      </c>
      <c r="AT497">
        <v>70</v>
      </c>
      <c r="AU497">
        <v>10</v>
      </c>
      <c r="AV497">
        <v>1</v>
      </c>
      <c r="AW497">
        <v>1</v>
      </c>
      <c r="AZ497">
        <v>1</v>
      </c>
      <c r="BA497">
        <v>1</v>
      </c>
      <c r="BB497">
        <v>1</v>
      </c>
      <c r="BC497">
        <v>1</v>
      </c>
      <c r="BD497" t="s">
        <v>3</v>
      </c>
      <c r="BE497" t="s">
        <v>3</v>
      </c>
      <c r="BF497" t="s">
        <v>3</v>
      </c>
      <c r="BG497" t="s">
        <v>3</v>
      </c>
      <c r="BH497">
        <v>0</v>
      </c>
      <c r="BI497">
        <v>4</v>
      </c>
      <c r="BJ497" t="s">
        <v>219</v>
      </c>
      <c r="BM497">
        <v>0</v>
      </c>
      <c r="BN497">
        <v>0</v>
      </c>
      <c r="BO497" t="s">
        <v>3</v>
      </c>
      <c r="BP497">
        <v>0</v>
      </c>
      <c r="BQ497">
        <v>1</v>
      </c>
      <c r="BR497">
        <v>0</v>
      </c>
      <c r="BS497">
        <v>1</v>
      </c>
      <c r="BT497">
        <v>1</v>
      </c>
      <c r="BU497">
        <v>1</v>
      </c>
      <c r="BV497">
        <v>1</v>
      </c>
      <c r="BW497">
        <v>1</v>
      </c>
      <c r="BX497">
        <v>1</v>
      </c>
      <c r="BY497" t="s">
        <v>3</v>
      </c>
      <c r="BZ497">
        <v>70</v>
      </c>
      <c r="CA497">
        <v>10</v>
      </c>
      <c r="CB497" t="s">
        <v>3</v>
      </c>
      <c r="CE497">
        <v>0</v>
      </c>
      <c r="CF497">
        <v>0</v>
      </c>
      <c r="CG497">
        <v>0</v>
      </c>
      <c r="CM497">
        <v>0</v>
      </c>
      <c r="CN497" t="s">
        <v>3</v>
      </c>
      <c r="CO497">
        <v>0</v>
      </c>
      <c r="CP497">
        <f t="shared" si="261"/>
        <v>10324.820000000002</v>
      </c>
      <c r="CQ497">
        <f t="shared" si="262"/>
        <v>12.39</v>
      </c>
      <c r="CR497">
        <f>((((ET497)*BB497-(EU497)*BS497)+AE497*BS497)*AV497)</f>
        <v>0</v>
      </c>
      <c r="CS497">
        <f t="shared" si="263"/>
        <v>0</v>
      </c>
      <c r="CT497">
        <f t="shared" si="264"/>
        <v>926.23</v>
      </c>
      <c r="CU497">
        <f t="shared" si="265"/>
        <v>0</v>
      </c>
      <c r="CV497">
        <f t="shared" si="266"/>
        <v>1.5</v>
      </c>
      <c r="CW497">
        <f t="shared" si="267"/>
        <v>0</v>
      </c>
      <c r="CX497">
        <f t="shared" si="268"/>
        <v>0</v>
      </c>
      <c r="CY497">
        <f t="shared" si="269"/>
        <v>7131.9710000000014</v>
      </c>
      <c r="CZ497">
        <f t="shared" si="270"/>
        <v>1018.8530000000001</v>
      </c>
      <c r="DC497" t="s">
        <v>3</v>
      </c>
      <c r="DD497" t="s">
        <v>3</v>
      </c>
      <c r="DE497" t="s">
        <v>3</v>
      </c>
      <c r="DF497" t="s">
        <v>3</v>
      </c>
      <c r="DG497" t="s">
        <v>3</v>
      </c>
      <c r="DH497" t="s">
        <v>3</v>
      </c>
      <c r="DI497" t="s">
        <v>3</v>
      </c>
      <c r="DJ497" t="s">
        <v>3</v>
      </c>
      <c r="DK497" t="s">
        <v>3</v>
      </c>
      <c r="DL497" t="s">
        <v>3</v>
      </c>
      <c r="DM497" t="s">
        <v>3</v>
      </c>
      <c r="DN497">
        <v>0</v>
      </c>
      <c r="DO497">
        <v>0</v>
      </c>
      <c r="DP497">
        <v>1</v>
      </c>
      <c r="DQ497">
        <v>1</v>
      </c>
      <c r="DU497">
        <v>16987630</v>
      </c>
      <c r="DV497" t="s">
        <v>18</v>
      </c>
      <c r="DW497" t="s">
        <v>18</v>
      </c>
      <c r="DX497">
        <v>1</v>
      </c>
      <c r="DZ497" t="s">
        <v>3</v>
      </c>
      <c r="EA497" t="s">
        <v>3</v>
      </c>
      <c r="EB497" t="s">
        <v>3</v>
      </c>
      <c r="EC497" t="s">
        <v>3</v>
      </c>
      <c r="EE497">
        <v>1441815344</v>
      </c>
      <c r="EF497">
        <v>1</v>
      </c>
      <c r="EG497" t="s">
        <v>21</v>
      </c>
      <c r="EH497">
        <v>0</v>
      </c>
      <c r="EI497" t="s">
        <v>3</v>
      </c>
      <c r="EJ497">
        <v>4</v>
      </c>
      <c r="EK497">
        <v>0</v>
      </c>
      <c r="EL497" t="s">
        <v>22</v>
      </c>
      <c r="EM497" t="s">
        <v>23</v>
      </c>
      <c r="EO497" t="s">
        <v>3</v>
      </c>
      <c r="EQ497">
        <v>0</v>
      </c>
      <c r="ER497">
        <v>938.62</v>
      </c>
      <c r="ES497">
        <v>12.39</v>
      </c>
      <c r="ET497">
        <v>0</v>
      </c>
      <c r="EU497">
        <v>0</v>
      </c>
      <c r="EV497">
        <v>926.23</v>
      </c>
      <c r="EW497">
        <v>1.5</v>
      </c>
      <c r="EX497">
        <v>0</v>
      </c>
      <c r="EY497">
        <v>0</v>
      </c>
      <c r="FQ497">
        <v>0</v>
      </c>
      <c r="FR497">
        <f t="shared" si="271"/>
        <v>0</v>
      </c>
      <c r="FS497">
        <v>0</v>
      </c>
      <c r="FX497">
        <v>70</v>
      </c>
      <c r="FY497">
        <v>10</v>
      </c>
      <c r="GA497" t="s">
        <v>3</v>
      </c>
      <c r="GD497">
        <v>0</v>
      </c>
      <c r="GF497">
        <v>-1527887975</v>
      </c>
      <c r="GG497">
        <v>2</v>
      </c>
      <c r="GH497">
        <v>1</v>
      </c>
      <c r="GI497">
        <v>-2</v>
      </c>
      <c r="GJ497">
        <v>0</v>
      </c>
      <c r="GK497">
        <f>ROUND(R497*(R12)/100,2)</f>
        <v>0</v>
      </c>
      <c r="GL497">
        <f t="shared" si="272"/>
        <v>0</v>
      </c>
      <c r="GM497">
        <f t="shared" si="273"/>
        <v>18475.64</v>
      </c>
      <c r="GN497">
        <f t="shared" si="274"/>
        <v>0</v>
      </c>
      <c r="GO497">
        <f t="shared" si="275"/>
        <v>0</v>
      </c>
      <c r="GP497">
        <f t="shared" si="276"/>
        <v>18475.64</v>
      </c>
      <c r="GR497">
        <v>0</v>
      </c>
      <c r="GS497">
        <v>3</v>
      </c>
      <c r="GT497">
        <v>0</v>
      </c>
      <c r="GU497" t="s">
        <v>3</v>
      </c>
      <c r="GV497">
        <f t="shared" si="277"/>
        <v>0</v>
      </c>
      <c r="GW497">
        <v>1</v>
      </c>
      <c r="GX497">
        <f t="shared" si="278"/>
        <v>0</v>
      </c>
      <c r="HA497">
        <v>0</v>
      </c>
      <c r="HB497">
        <v>0</v>
      </c>
      <c r="HC497">
        <f t="shared" si="279"/>
        <v>0</v>
      </c>
      <c r="HE497" t="s">
        <v>3</v>
      </c>
      <c r="HF497" t="s">
        <v>3</v>
      </c>
      <c r="HM497" t="s">
        <v>3</v>
      </c>
      <c r="HN497" t="s">
        <v>3</v>
      </c>
      <c r="HO497" t="s">
        <v>3</v>
      </c>
      <c r="HP497" t="s">
        <v>3</v>
      </c>
      <c r="HQ497" t="s">
        <v>3</v>
      </c>
      <c r="IK497">
        <v>0</v>
      </c>
    </row>
    <row r="498" spans="1:245" x14ac:dyDescent="0.2">
      <c r="A498">
        <v>17</v>
      </c>
      <c r="B498">
        <v>1</v>
      </c>
      <c r="D498">
        <f>ROW(EtalonRes!A114)</f>
        <v>114</v>
      </c>
      <c r="E498" t="s">
        <v>3</v>
      </c>
      <c r="F498" t="s">
        <v>220</v>
      </c>
      <c r="G498" t="s">
        <v>221</v>
      </c>
      <c r="H498" t="s">
        <v>18</v>
      </c>
      <c r="I498">
        <f>ROUND(1+3+2+5,9)</f>
        <v>11</v>
      </c>
      <c r="J498">
        <v>0</v>
      </c>
      <c r="K498">
        <f>ROUND(1+3+2+5,9)</f>
        <v>11</v>
      </c>
      <c r="O498">
        <f t="shared" si="247"/>
        <v>1018.71</v>
      </c>
      <c r="P498">
        <f t="shared" si="248"/>
        <v>0</v>
      </c>
      <c r="Q498">
        <f t="shared" si="249"/>
        <v>0</v>
      </c>
      <c r="R498">
        <f t="shared" si="250"/>
        <v>0</v>
      </c>
      <c r="S498">
        <f t="shared" si="251"/>
        <v>1018.71</v>
      </c>
      <c r="T498">
        <f t="shared" si="252"/>
        <v>0</v>
      </c>
      <c r="U498">
        <f t="shared" si="253"/>
        <v>1.6500000000000004</v>
      </c>
      <c r="V498">
        <f t="shared" si="254"/>
        <v>0</v>
      </c>
      <c r="W498">
        <f t="shared" si="255"/>
        <v>0</v>
      </c>
      <c r="X498">
        <f t="shared" si="256"/>
        <v>713.1</v>
      </c>
      <c r="Y498">
        <f t="shared" si="257"/>
        <v>101.87</v>
      </c>
      <c r="AA498">
        <v>-1</v>
      </c>
      <c r="AB498">
        <f t="shared" si="258"/>
        <v>92.61</v>
      </c>
      <c r="AC498">
        <f>ROUND(((ES498*3)),6)</f>
        <v>0</v>
      </c>
      <c r="AD498">
        <f>ROUND(((((ET498*3))-((EU498*3)))+AE498),6)</f>
        <v>0</v>
      </c>
      <c r="AE498">
        <f>ROUND(((EU498*3)),6)</f>
        <v>0</v>
      </c>
      <c r="AF498">
        <f>ROUND(((EV498*3)),6)</f>
        <v>92.61</v>
      </c>
      <c r="AG498">
        <f t="shared" si="259"/>
        <v>0</v>
      </c>
      <c r="AH498">
        <f>((EW498*3))</f>
        <v>0.15000000000000002</v>
      </c>
      <c r="AI498">
        <f>((EX498*3))</f>
        <v>0</v>
      </c>
      <c r="AJ498">
        <f t="shared" si="260"/>
        <v>0</v>
      </c>
      <c r="AK498">
        <v>30.87</v>
      </c>
      <c r="AL498">
        <v>0</v>
      </c>
      <c r="AM498">
        <v>0</v>
      </c>
      <c r="AN498">
        <v>0</v>
      </c>
      <c r="AO498">
        <v>30.87</v>
      </c>
      <c r="AP498">
        <v>0</v>
      </c>
      <c r="AQ498">
        <v>0.05</v>
      </c>
      <c r="AR498">
        <v>0</v>
      </c>
      <c r="AS498">
        <v>0</v>
      </c>
      <c r="AT498">
        <v>70</v>
      </c>
      <c r="AU498">
        <v>10</v>
      </c>
      <c r="AV498">
        <v>1</v>
      </c>
      <c r="AW498">
        <v>1</v>
      </c>
      <c r="AZ498">
        <v>1</v>
      </c>
      <c r="BA498">
        <v>1</v>
      </c>
      <c r="BB498">
        <v>1</v>
      </c>
      <c r="BC498">
        <v>1</v>
      </c>
      <c r="BD498" t="s">
        <v>3</v>
      </c>
      <c r="BE498" t="s">
        <v>3</v>
      </c>
      <c r="BF498" t="s">
        <v>3</v>
      </c>
      <c r="BG498" t="s">
        <v>3</v>
      </c>
      <c r="BH498">
        <v>0</v>
      </c>
      <c r="BI498">
        <v>4</v>
      </c>
      <c r="BJ498" t="s">
        <v>222</v>
      </c>
      <c r="BM498">
        <v>0</v>
      </c>
      <c r="BN498">
        <v>0</v>
      </c>
      <c r="BO498" t="s">
        <v>3</v>
      </c>
      <c r="BP498">
        <v>0</v>
      </c>
      <c r="BQ498">
        <v>1</v>
      </c>
      <c r="BR498">
        <v>0</v>
      </c>
      <c r="BS498">
        <v>1</v>
      </c>
      <c r="BT498">
        <v>1</v>
      </c>
      <c r="BU498">
        <v>1</v>
      </c>
      <c r="BV498">
        <v>1</v>
      </c>
      <c r="BW498">
        <v>1</v>
      </c>
      <c r="BX498">
        <v>1</v>
      </c>
      <c r="BY498" t="s">
        <v>3</v>
      </c>
      <c r="BZ498">
        <v>70</v>
      </c>
      <c r="CA498">
        <v>10</v>
      </c>
      <c r="CB498" t="s">
        <v>3</v>
      </c>
      <c r="CE498">
        <v>0</v>
      </c>
      <c r="CF498">
        <v>0</v>
      </c>
      <c r="CG498">
        <v>0</v>
      </c>
      <c r="CM498">
        <v>0</v>
      </c>
      <c r="CN498" t="s">
        <v>3</v>
      </c>
      <c r="CO498">
        <v>0</v>
      </c>
      <c r="CP498">
        <f t="shared" si="261"/>
        <v>1018.71</v>
      </c>
      <c r="CQ498">
        <f t="shared" si="262"/>
        <v>0</v>
      </c>
      <c r="CR498">
        <f>(((((ET498*3))*BB498-((EU498*3))*BS498)+AE498*BS498)*AV498)</f>
        <v>0</v>
      </c>
      <c r="CS498">
        <f t="shared" si="263"/>
        <v>0</v>
      </c>
      <c r="CT498">
        <f t="shared" si="264"/>
        <v>92.61</v>
      </c>
      <c r="CU498">
        <f t="shared" si="265"/>
        <v>0</v>
      </c>
      <c r="CV498">
        <f t="shared" si="266"/>
        <v>0.15000000000000002</v>
      </c>
      <c r="CW498">
        <f t="shared" si="267"/>
        <v>0</v>
      </c>
      <c r="CX498">
        <f t="shared" si="268"/>
        <v>0</v>
      </c>
      <c r="CY498">
        <f t="shared" si="269"/>
        <v>713.09699999999998</v>
      </c>
      <c r="CZ498">
        <f t="shared" si="270"/>
        <v>101.87100000000001</v>
      </c>
      <c r="DC498" t="s">
        <v>3</v>
      </c>
      <c r="DD498" t="s">
        <v>155</v>
      </c>
      <c r="DE498" t="s">
        <v>155</v>
      </c>
      <c r="DF498" t="s">
        <v>155</v>
      </c>
      <c r="DG498" t="s">
        <v>155</v>
      </c>
      <c r="DH498" t="s">
        <v>3</v>
      </c>
      <c r="DI498" t="s">
        <v>155</v>
      </c>
      <c r="DJ498" t="s">
        <v>155</v>
      </c>
      <c r="DK498" t="s">
        <v>3</v>
      </c>
      <c r="DL498" t="s">
        <v>3</v>
      </c>
      <c r="DM498" t="s">
        <v>3</v>
      </c>
      <c r="DN498">
        <v>0</v>
      </c>
      <c r="DO498">
        <v>0</v>
      </c>
      <c r="DP498">
        <v>1</v>
      </c>
      <c r="DQ498">
        <v>1</v>
      </c>
      <c r="DU498">
        <v>16987630</v>
      </c>
      <c r="DV498" t="s">
        <v>18</v>
      </c>
      <c r="DW498" t="s">
        <v>18</v>
      </c>
      <c r="DX498">
        <v>1</v>
      </c>
      <c r="DZ498" t="s">
        <v>3</v>
      </c>
      <c r="EA498" t="s">
        <v>3</v>
      </c>
      <c r="EB498" t="s">
        <v>3</v>
      </c>
      <c r="EC498" t="s">
        <v>3</v>
      </c>
      <c r="EE498">
        <v>1441815344</v>
      </c>
      <c r="EF498">
        <v>1</v>
      </c>
      <c r="EG498" t="s">
        <v>21</v>
      </c>
      <c r="EH498">
        <v>0</v>
      </c>
      <c r="EI498" t="s">
        <v>3</v>
      </c>
      <c r="EJ498">
        <v>4</v>
      </c>
      <c r="EK498">
        <v>0</v>
      </c>
      <c r="EL498" t="s">
        <v>22</v>
      </c>
      <c r="EM498" t="s">
        <v>23</v>
      </c>
      <c r="EO498" t="s">
        <v>3</v>
      </c>
      <c r="EQ498">
        <v>1024</v>
      </c>
      <c r="ER498">
        <v>30.87</v>
      </c>
      <c r="ES498">
        <v>0</v>
      </c>
      <c r="ET498">
        <v>0</v>
      </c>
      <c r="EU498">
        <v>0</v>
      </c>
      <c r="EV498">
        <v>30.87</v>
      </c>
      <c r="EW498">
        <v>0.05</v>
      </c>
      <c r="EX498">
        <v>0</v>
      </c>
      <c r="EY498">
        <v>0</v>
      </c>
      <c r="FQ498">
        <v>0</v>
      </c>
      <c r="FR498">
        <f t="shared" si="271"/>
        <v>0</v>
      </c>
      <c r="FS498">
        <v>0</v>
      </c>
      <c r="FX498">
        <v>70</v>
      </c>
      <c r="FY498">
        <v>10</v>
      </c>
      <c r="GA498" t="s">
        <v>3</v>
      </c>
      <c r="GD498">
        <v>0</v>
      </c>
      <c r="GF498">
        <v>1105260746</v>
      </c>
      <c r="GG498">
        <v>2</v>
      </c>
      <c r="GH498">
        <v>1</v>
      </c>
      <c r="GI498">
        <v>-2</v>
      </c>
      <c r="GJ498">
        <v>0</v>
      </c>
      <c r="GK498">
        <f>ROUND(R498*(R12)/100,2)</f>
        <v>0</v>
      </c>
      <c r="GL498">
        <f t="shared" si="272"/>
        <v>0</v>
      </c>
      <c r="GM498">
        <f t="shared" si="273"/>
        <v>1833.68</v>
      </c>
      <c r="GN498">
        <f t="shared" si="274"/>
        <v>0</v>
      </c>
      <c r="GO498">
        <f t="shared" si="275"/>
        <v>0</v>
      </c>
      <c r="GP498">
        <f t="shared" si="276"/>
        <v>1833.68</v>
      </c>
      <c r="GR498">
        <v>0</v>
      </c>
      <c r="GS498">
        <v>3</v>
      </c>
      <c r="GT498">
        <v>0</v>
      </c>
      <c r="GU498" t="s">
        <v>3</v>
      </c>
      <c r="GV498">
        <f t="shared" si="277"/>
        <v>0</v>
      </c>
      <c r="GW498">
        <v>1</v>
      </c>
      <c r="GX498">
        <f t="shared" si="278"/>
        <v>0</v>
      </c>
      <c r="HA498">
        <v>0</v>
      </c>
      <c r="HB498">
        <v>0</v>
      </c>
      <c r="HC498">
        <f t="shared" si="279"/>
        <v>0</v>
      </c>
      <c r="HE498" t="s">
        <v>3</v>
      </c>
      <c r="HF498" t="s">
        <v>3</v>
      </c>
      <c r="HM498" t="s">
        <v>3</v>
      </c>
      <c r="HN498" t="s">
        <v>3</v>
      </c>
      <c r="HO498" t="s">
        <v>3</v>
      </c>
      <c r="HP498" t="s">
        <v>3</v>
      </c>
      <c r="HQ498" t="s">
        <v>3</v>
      </c>
      <c r="IK498">
        <v>0</v>
      </c>
    </row>
    <row r="499" spans="1:245" x14ac:dyDescent="0.2">
      <c r="A499">
        <v>17</v>
      </c>
      <c r="B499">
        <v>1</v>
      </c>
      <c r="C499">
        <f>ROW(SmtRes!A41)</f>
        <v>41</v>
      </c>
      <c r="D499">
        <f>ROW(EtalonRes!A115)</f>
        <v>115</v>
      </c>
      <c r="E499" t="s">
        <v>3</v>
      </c>
      <c r="F499" t="s">
        <v>223</v>
      </c>
      <c r="G499" t="s">
        <v>224</v>
      </c>
      <c r="H499" t="s">
        <v>18</v>
      </c>
      <c r="I499">
        <v>1</v>
      </c>
      <c r="J499">
        <v>0</v>
      </c>
      <c r="K499">
        <v>1</v>
      </c>
      <c r="O499">
        <f t="shared" si="247"/>
        <v>5099.96</v>
      </c>
      <c r="P499">
        <f t="shared" si="248"/>
        <v>0</v>
      </c>
      <c r="Q499">
        <f t="shared" si="249"/>
        <v>0</v>
      </c>
      <c r="R499">
        <f t="shared" si="250"/>
        <v>0</v>
      </c>
      <c r="S499">
        <f t="shared" si="251"/>
        <v>5099.96</v>
      </c>
      <c r="T499">
        <f t="shared" si="252"/>
        <v>0</v>
      </c>
      <c r="U499">
        <f t="shared" si="253"/>
        <v>8.2600000000000016</v>
      </c>
      <c r="V499">
        <f t="shared" si="254"/>
        <v>0</v>
      </c>
      <c r="W499">
        <f t="shared" si="255"/>
        <v>0</v>
      </c>
      <c r="X499">
        <f t="shared" si="256"/>
        <v>3569.97</v>
      </c>
      <c r="Y499">
        <f t="shared" si="257"/>
        <v>510</v>
      </c>
      <c r="AA499">
        <v>-1</v>
      </c>
      <c r="AB499">
        <f t="shared" si="258"/>
        <v>5099.96</v>
      </c>
      <c r="AC499">
        <f>ROUND(((ES499*118)),6)</f>
        <v>0</v>
      </c>
      <c r="AD499">
        <f>ROUND(((((ET499*118))-((EU499*118)))+AE499),6)</f>
        <v>0</v>
      </c>
      <c r="AE499">
        <f>ROUND(((EU499*118)),6)</f>
        <v>0</v>
      </c>
      <c r="AF499">
        <f>ROUND(((EV499*118)),6)</f>
        <v>5099.96</v>
      </c>
      <c r="AG499">
        <f t="shared" si="259"/>
        <v>0</v>
      </c>
      <c r="AH499">
        <f>((EW499*118))</f>
        <v>8.2600000000000016</v>
      </c>
      <c r="AI499">
        <f>((EX499*118))</f>
        <v>0</v>
      </c>
      <c r="AJ499">
        <f t="shared" si="260"/>
        <v>0</v>
      </c>
      <c r="AK499">
        <v>43.22</v>
      </c>
      <c r="AL499">
        <v>0</v>
      </c>
      <c r="AM499">
        <v>0</v>
      </c>
      <c r="AN499">
        <v>0</v>
      </c>
      <c r="AO499">
        <v>43.22</v>
      </c>
      <c r="AP499">
        <v>0</v>
      </c>
      <c r="AQ499">
        <v>7.0000000000000007E-2</v>
      </c>
      <c r="AR499">
        <v>0</v>
      </c>
      <c r="AS499">
        <v>0</v>
      </c>
      <c r="AT499">
        <v>70</v>
      </c>
      <c r="AU499">
        <v>10</v>
      </c>
      <c r="AV499">
        <v>1</v>
      </c>
      <c r="AW499">
        <v>1</v>
      </c>
      <c r="AZ499">
        <v>1</v>
      </c>
      <c r="BA499">
        <v>1</v>
      </c>
      <c r="BB499">
        <v>1</v>
      </c>
      <c r="BC499">
        <v>1</v>
      </c>
      <c r="BD499" t="s">
        <v>3</v>
      </c>
      <c r="BE499" t="s">
        <v>3</v>
      </c>
      <c r="BF499" t="s">
        <v>3</v>
      </c>
      <c r="BG499" t="s">
        <v>3</v>
      </c>
      <c r="BH499">
        <v>0</v>
      </c>
      <c r="BI499">
        <v>4</v>
      </c>
      <c r="BJ499" t="s">
        <v>225</v>
      </c>
      <c r="BM499">
        <v>0</v>
      </c>
      <c r="BN499">
        <v>0</v>
      </c>
      <c r="BO499" t="s">
        <v>3</v>
      </c>
      <c r="BP499">
        <v>0</v>
      </c>
      <c r="BQ499">
        <v>1</v>
      </c>
      <c r="BR499">
        <v>0</v>
      </c>
      <c r="BS499">
        <v>1</v>
      </c>
      <c r="BT499">
        <v>1</v>
      </c>
      <c r="BU499">
        <v>1</v>
      </c>
      <c r="BV499">
        <v>1</v>
      </c>
      <c r="BW499">
        <v>1</v>
      </c>
      <c r="BX499">
        <v>1</v>
      </c>
      <c r="BY499" t="s">
        <v>3</v>
      </c>
      <c r="BZ499">
        <v>70</v>
      </c>
      <c r="CA499">
        <v>10</v>
      </c>
      <c r="CB499" t="s">
        <v>3</v>
      </c>
      <c r="CE499">
        <v>0</v>
      </c>
      <c r="CF499">
        <v>0</v>
      </c>
      <c r="CG499">
        <v>0</v>
      </c>
      <c r="CM499">
        <v>0</v>
      </c>
      <c r="CN499" t="s">
        <v>3</v>
      </c>
      <c r="CO499">
        <v>0</v>
      </c>
      <c r="CP499">
        <f t="shared" si="261"/>
        <v>5099.96</v>
      </c>
      <c r="CQ499">
        <f t="shared" si="262"/>
        <v>0</v>
      </c>
      <c r="CR499">
        <f>(((((ET499*118))*BB499-((EU499*118))*BS499)+AE499*BS499)*AV499)</f>
        <v>0</v>
      </c>
      <c r="CS499">
        <f t="shared" si="263"/>
        <v>0</v>
      </c>
      <c r="CT499">
        <f t="shared" si="264"/>
        <v>5099.96</v>
      </c>
      <c r="CU499">
        <f t="shared" si="265"/>
        <v>0</v>
      </c>
      <c r="CV499">
        <f t="shared" si="266"/>
        <v>8.2600000000000016</v>
      </c>
      <c r="CW499">
        <f t="shared" si="267"/>
        <v>0</v>
      </c>
      <c r="CX499">
        <f t="shared" si="268"/>
        <v>0</v>
      </c>
      <c r="CY499">
        <f t="shared" si="269"/>
        <v>3569.9720000000002</v>
      </c>
      <c r="CZ499">
        <f t="shared" si="270"/>
        <v>509.99599999999998</v>
      </c>
      <c r="DC499" t="s">
        <v>3</v>
      </c>
      <c r="DD499" t="s">
        <v>201</v>
      </c>
      <c r="DE499" t="s">
        <v>201</v>
      </c>
      <c r="DF499" t="s">
        <v>201</v>
      </c>
      <c r="DG499" t="s">
        <v>201</v>
      </c>
      <c r="DH499" t="s">
        <v>3</v>
      </c>
      <c r="DI499" t="s">
        <v>201</v>
      </c>
      <c r="DJ499" t="s">
        <v>201</v>
      </c>
      <c r="DK499" t="s">
        <v>3</v>
      </c>
      <c r="DL499" t="s">
        <v>3</v>
      </c>
      <c r="DM499" t="s">
        <v>3</v>
      </c>
      <c r="DN499">
        <v>0</v>
      </c>
      <c r="DO499">
        <v>0</v>
      </c>
      <c r="DP499">
        <v>1</v>
      </c>
      <c r="DQ499">
        <v>1</v>
      </c>
      <c r="DU499">
        <v>16987630</v>
      </c>
      <c r="DV499" t="s">
        <v>18</v>
      </c>
      <c r="DW499" t="s">
        <v>18</v>
      </c>
      <c r="DX499">
        <v>1</v>
      </c>
      <c r="DZ499" t="s">
        <v>3</v>
      </c>
      <c r="EA499" t="s">
        <v>3</v>
      </c>
      <c r="EB499" t="s">
        <v>3</v>
      </c>
      <c r="EC499" t="s">
        <v>3</v>
      </c>
      <c r="EE499">
        <v>1441815344</v>
      </c>
      <c r="EF499">
        <v>1</v>
      </c>
      <c r="EG499" t="s">
        <v>21</v>
      </c>
      <c r="EH499">
        <v>0</v>
      </c>
      <c r="EI499" t="s">
        <v>3</v>
      </c>
      <c r="EJ499">
        <v>4</v>
      </c>
      <c r="EK499">
        <v>0</v>
      </c>
      <c r="EL499" t="s">
        <v>22</v>
      </c>
      <c r="EM499" t="s">
        <v>23</v>
      </c>
      <c r="EO499" t="s">
        <v>3</v>
      </c>
      <c r="EQ499">
        <v>1024</v>
      </c>
      <c r="ER499">
        <v>43.22</v>
      </c>
      <c r="ES499">
        <v>0</v>
      </c>
      <c r="ET499">
        <v>0</v>
      </c>
      <c r="EU499">
        <v>0</v>
      </c>
      <c r="EV499">
        <v>43.22</v>
      </c>
      <c r="EW499">
        <v>7.0000000000000007E-2</v>
      </c>
      <c r="EX499">
        <v>0</v>
      </c>
      <c r="EY499">
        <v>0</v>
      </c>
      <c r="FQ499">
        <v>0</v>
      </c>
      <c r="FR499">
        <f t="shared" si="271"/>
        <v>0</v>
      </c>
      <c r="FS499">
        <v>0</v>
      </c>
      <c r="FX499">
        <v>70</v>
      </c>
      <c r="FY499">
        <v>10</v>
      </c>
      <c r="GA499" t="s">
        <v>3</v>
      </c>
      <c r="GD499">
        <v>0</v>
      </c>
      <c r="GF499">
        <v>1956402981</v>
      </c>
      <c r="GG499">
        <v>2</v>
      </c>
      <c r="GH499">
        <v>1</v>
      </c>
      <c r="GI499">
        <v>-2</v>
      </c>
      <c r="GJ499">
        <v>0</v>
      </c>
      <c r="GK499">
        <f>ROUND(R499*(R12)/100,2)</f>
        <v>0</v>
      </c>
      <c r="GL499">
        <f t="shared" si="272"/>
        <v>0</v>
      </c>
      <c r="GM499">
        <f t="shared" si="273"/>
        <v>9179.93</v>
      </c>
      <c r="GN499">
        <f t="shared" si="274"/>
        <v>0</v>
      </c>
      <c r="GO499">
        <f t="shared" si="275"/>
        <v>0</v>
      </c>
      <c r="GP499">
        <f t="shared" si="276"/>
        <v>9179.93</v>
      </c>
      <c r="GR499">
        <v>0</v>
      </c>
      <c r="GS499">
        <v>3</v>
      </c>
      <c r="GT499">
        <v>0</v>
      </c>
      <c r="GU499" t="s">
        <v>3</v>
      </c>
      <c r="GV499">
        <f t="shared" si="277"/>
        <v>0</v>
      </c>
      <c r="GW499">
        <v>1</v>
      </c>
      <c r="GX499">
        <f t="shared" si="278"/>
        <v>0</v>
      </c>
      <c r="HA499">
        <v>0</v>
      </c>
      <c r="HB499">
        <v>0</v>
      </c>
      <c r="HC499">
        <f t="shared" si="279"/>
        <v>0</v>
      </c>
      <c r="HE499" t="s">
        <v>3</v>
      </c>
      <c r="HF499" t="s">
        <v>3</v>
      </c>
      <c r="HM499" t="s">
        <v>3</v>
      </c>
      <c r="HN499" t="s">
        <v>3</v>
      </c>
      <c r="HO499" t="s">
        <v>3</v>
      </c>
      <c r="HP499" t="s">
        <v>3</v>
      </c>
      <c r="HQ499" t="s">
        <v>3</v>
      </c>
      <c r="IK499">
        <v>0</v>
      </c>
    </row>
    <row r="500" spans="1:245" x14ac:dyDescent="0.2">
      <c r="A500">
        <v>17</v>
      </c>
      <c r="B500">
        <v>1</v>
      </c>
      <c r="C500">
        <f>ROW(SmtRes!A43)</f>
        <v>43</v>
      </c>
      <c r="D500">
        <f>ROW(EtalonRes!A117)</f>
        <v>117</v>
      </c>
      <c r="E500" t="s">
        <v>3</v>
      </c>
      <c r="F500" t="s">
        <v>226</v>
      </c>
      <c r="G500" t="s">
        <v>227</v>
      </c>
      <c r="H500" t="s">
        <v>18</v>
      </c>
      <c r="I500">
        <v>1</v>
      </c>
      <c r="J500">
        <v>0</v>
      </c>
      <c r="K500">
        <v>1</v>
      </c>
      <c r="O500">
        <f t="shared" si="247"/>
        <v>319.62</v>
      </c>
      <c r="P500">
        <f t="shared" si="248"/>
        <v>4.71</v>
      </c>
      <c r="Q500">
        <f t="shared" si="249"/>
        <v>0</v>
      </c>
      <c r="R500">
        <f t="shared" si="250"/>
        <v>0</v>
      </c>
      <c r="S500">
        <f t="shared" si="251"/>
        <v>314.91000000000003</v>
      </c>
      <c r="T500">
        <f t="shared" si="252"/>
        <v>0</v>
      </c>
      <c r="U500">
        <f t="shared" si="253"/>
        <v>0.51</v>
      </c>
      <c r="V500">
        <f t="shared" si="254"/>
        <v>0</v>
      </c>
      <c r="W500">
        <f t="shared" si="255"/>
        <v>0</v>
      </c>
      <c r="X500">
        <f t="shared" si="256"/>
        <v>220.44</v>
      </c>
      <c r="Y500">
        <f t="shared" si="257"/>
        <v>31.49</v>
      </c>
      <c r="AA500">
        <v>-1</v>
      </c>
      <c r="AB500">
        <f t="shared" si="258"/>
        <v>319.62</v>
      </c>
      <c r="AC500">
        <f>ROUND(((ES500*3)),6)</f>
        <v>4.71</v>
      </c>
      <c r="AD500">
        <f>ROUND(((((ET500*3))-((EU500*3)))+AE500),6)</f>
        <v>0</v>
      </c>
      <c r="AE500">
        <f>ROUND(((EU500*3)),6)</f>
        <v>0</v>
      </c>
      <c r="AF500">
        <f>ROUND(((EV500*3)),6)</f>
        <v>314.91000000000003</v>
      </c>
      <c r="AG500">
        <f t="shared" si="259"/>
        <v>0</v>
      </c>
      <c r="AH500">
        <f>((EW500*3))</f>
        <v>0.51</v>
      </c>
      <c r="AI500">
        <f>((EX500*3))</f>
        <v>0</v>
      </c>
      <c r="AJ500">
        <f t="shared" si="260"/>
        <v>0</v>
      </c>
      <c r="AK500">
        <v>106.54</v>
      </c>
      <c r="AL500">
        <v>1.57</v>
      </c>
      <c r="AM500">
        <v>0</v>
      </c>
      <c r="AN500">
        <v>0</v>
      </c>
      <c r="AO500">
        <v>104.97</v>
      </c>
      <c r="AP500">
        <v>0</v>
      </c>
      <c r="AQ500">
        <v>0.17</v>
      </c>
      <c r="AR500">
        <v>0</v>
      </c>
      <c r="AS500">
        <v>0</v>
      </c>
      <c r="AT500">
        <v>70</v>
      </c>
      <c r="AU500">
        <v>10</v>
      </c>
      <c r="AV500">
        <v>1</v>
      </c>
      <c r="AW500">
        <v>1</v>
      </c>
      <c r="AZ500">
        <v>1</v>
      </c>
      <c r="BA500">
        <v>1</v>
      </c>
      <c r="BB500">
        <v>1</v>
      </c>
      <c r="BC500">
        <v>1</v>
      </c>
      <c r="BD500" t="s">
        <v>3</v>
      </c>
      <c r="BE500" t="s">
        <v>3</v>
      </c>
      <c r="BF500" t="s">
        <v>3</v>
      </c>
      <c r="BG500" t="s">
        <v>3</v>
      </c>
      <c r="BH500">
        <v>0</v>
      </c>
      <c r="BI500">
        <v>4</v>
      </c>
      <c r="BJ500" t="s">
        <v>228</v>
      </c>
      <c r="BM500">
        <v>0</v>
      </c>
      <c r="BN500">
        <v>0</v>
      </c>
      <c r="BO500" t="s">
        <v>3</v>
      </c>
      <c r="BP500">
        <v>0</v>
      </c>
      <c r="BQ500">
        <v>1</v>
      </c>
      <c r="BR500">
        <v>0</v>
      </c>
      <c r="BS500">
        <v>1</v>
      </c>
      <c r="BT500">
        <v>1</v>
      </c>
      <c r="BU500">
        <v>1</v>
      </c>
      <c r="BV500">
        <v>1</v>
      </c>
      <c r="BW500">
        <v>1</v>
      </c>
      <c r="BX500">
        <v>1</v>
      </c>
      <c r="BY500" t="s">
        <v>3</v>
      </c>
      <c r="BZ500">
        <v>70</v>
      </c>
      <c r="CA500">
        <v>10</v>
      </c>
      <c r="CB500" t="s">
        <v>3</v>
      </c>
      <c r="CE500">
        <v>0</v>
      </c>
      <c r="CF500">
        <v>0</v>
      </c>
      <c r="CG500">
        <v>0</v>
      </c>
      <c r="CM500">
        <v>0</v>
      </c>
      <c r="CN500" t="s">
        <v>3</v>
      </c>
      <c r="CO500">
        <v>0</v>
      </c>
      <c r="CP500">
        <f t="shared" si="261"/>
        <v>319.62</v>
      </c>
      <c r="CQ500">
        <f t="shared" si="262"/>
        <v>4.71</v>
      </c>
      <c r="CR500">
        <f>(((((ET500*3))*BB500-((EU500*3))*BS500)+AE500*BS500)*AV500)</f>
        <v>0</v>
      </c>
      <c r="CS500">
        <f t="shared" si="263"/>
        <v>0</v>
      </c>
      <c r="CT500">
        <f t="shared" si="264"/>
        <v>314.91000000000003</v>
      </c>
      <c r="CU500">
        <f t="shared" si="265"/>
        <v>0</v>
      </c>
      <c r="CV500">
        <f t="shared" si="266"/>
        <v>0.51</v>
      </c>
      <c r="CW500">
        <f t="shared" si="267"/>
        <v>0</v>
      </c>
      <c r="CX500">
        <f t="shared" si="268"/>
        <v>0</v>
      </c>
      <c r="CY500">
        <f t="shared" si="269"/>
        <v>220.43700000000001</v>
      </c>
      <c r="CZ500">
        <f t="shared" si="270"/>
        <v>31.491000000000003</v>
      </c>
      <c r="DC500" t="s">
        <v>3</v>
      </c>
      <c r="DD500" t="s">
        <v>155</v>
      </c>
      <c r="DE500" t="s">
        <v>155</v>
      </c>
      <c r="DF500" t="s">
        <v>155</v>
      </c>
      <c r="DG500" t="s">
        <v>155</v>
      </c>
      <c r="DH500" t="s">
        <v>3</v>
      </c>
      <c r="DI500" t="s">
        <v>155</v>
      </c>
      <c r="DJ500" t="s">
        <v>155</v>
      </c>
      <c r="DK500" t="s">
        <v>3</v>
      </c>
      <c r="DL500" t="s">
        <v>3</v>
      </c>
      <c r="DM500" t="s">
        <v>3</v>
      </c>
      <c r="DN500">
        <v>0</v>
      </c>
      <c r="DO500">
        <v>0</v>
      </c>
      <c r="DP500">
        <v>1</v>
      </c>
      <c r="DQ500">
        <v>1</v>
      </c>
      <c r="DU500">
        <v>16987630</v>
      </c>
      <c r="DV500" t="s">
        <v>18</v>
      </c>
      <c r="DW500" t="s">
        <v>18</v>
      </c>
      <c r="DX500">
        <v>1</v>
      </c>
      <c r="DZ500" t="s">
        <v>3</v>
      </c>
      <c r="EA500" t="s">
        <v>3</v>
      </c>
      <c r="EB500" t="s">
        <v>3</v>
      </c>
      <c r="EC500" t="s">
        <v>3</v>
      </c>
      <c r="EE500">
        <v>1441815344</v>
      </c>
      <c r="EF500">
        <v>1</v>
      </c>
      <c r="EG500" t="s">
        <v>21</v>
      </c>
      <c r="EH500">
        <v>0</v>
      </c>
      <c r="EI500" t="s">
        <v>3</v>
      </c>
      <c r="EJ500">
        <v>4</v>
      </c>
      <c r="EK500">
        <v>0</v>
      </c>
      <c r="EL500" t="s">
        <v>22</v>
      </c>
      <c r="EM500" t="s">
        <v>23</v>
      </c>
      <c r="EO500" t="s">
        <v>3</v>
      </c>
      <c r="EQ500">
        <v>1024</v>
      </c>
      <c r="ER500">
        <v>106.54</v>
      </c>
      <c r="ES500">
        <v>1.57</v>
      </c>
      <c r="ET500">
        <v>0</v>
      </c>
      <c r="EU500">
        <v>0</v>
      </c>
      <c r="EV500">
        <v>104.97</v>
      </c>
      <c r="EW500">
        <v>0.17</v>
      </c>
      <c r="EX500">
        <v>0</v>
      </c>
      <c r="EY500">
        <v>0</v>
      </c>
      <c r="FQ500">
        <v>0</v>
      </c>
      <c r="FR500">
        <f t="shared" si="271"/>
        <v>0</v>
      </c>
      <c r="FS500">
        <v>0</v>
      </c>
      <c r="FX500">
        <v>70</v>
      </c>
      <c r="FY500">
        <v>10</v>
      </c>
      <c r="GA500" t="s">
        <v>3</v>
      </c>
      <c r="GD500">
        <v>0</v>
      </c>
      <c r="GF500">
        <v>1359672126</v>
      </c>
      <c r="GG500">
        <v>2</v>
      </c>
      <c r="GH500">
        <v>1</v>
      </c>
      <c r="GI500">
        <v>-2</v>
      </c>
      <c r="GJ500">
        <v>0</v>
      </c>
      <c r="GK500">
        <f>ROUND(R500*(R12)/100,2)</f>
        <v>0</v>
      </c>
      <c r="GL500">
        <f t="shared" si="272"/>
        <v>0</v>
      </c>
      <c r="GM500">
        <f t="shared" si="273"/>
        <v>571.54999999999995</v>
      </c>
      <c r="GN500">
        <f t="shared" si="274"/>
        <v>0</v>
      </c>
      <c r="GO500">
        <f t="shared" si="275"/>
        <v>0</v>
      </c>
      <c r="GP500">
        <f t="shared" si="276"/>
        <v>571.54999999999995</v>
      </c>
      <c r="GR500">
        <v>0</v>
      </c>
      <c r="GS500">
        <v>3</v>
      </c>
      <c r="GT500">
        <v>0</v>
      </c>
      <c r="GU500" t="s">
        <v>3</v>
      </c>
      <c r="GV500">
        <f t="shared" si="277"/>
        <v>0</v>
      </c>
      <c r="GW500">
        <v>1</v>
      </c>
      <c r="GX500">
        <f t="shared" si="278"/>
        <v>0</v>
      </c>
      <c r="HA500">
        <v>0</v>
      </c>
      <c r="HB500">
        <v>0</v>
      </c>
      <c r="HC500">
        <f t="shared" si="279"/>
        <v>0</v>
      </c>
      <c r="HE500" t="s">
        <v>3</v>
      </c>
      <c r="HF500" t="s">
        <v>3</v>
      </c>
      <c r="HM500" t="s">
        <v>3</v>
      </c>
      <c r="HN500" t="s">
        <v>3</v>
      </c>
      <c r="HO500" t="s">
        <v>3</v>
      </c>
      <c r="HP500" t="s">
        <v>3</v>
      </c>
      <c r="HQ500" t="s">
        <v>3</v>
      </c>
      <c r="IK500">
        <v>0</v>
      </c>
    </row>
    <row r="501" spans="1:245" x14ac:dyDescent="0.2">
      <c r="A501">
        <v>17</v>
      </c>
      <c r="B501">
        <v>1</v>
      </c>
      <c r="C501">
        <f>ROW(SmtRes!A46)</f>
        <v>46</v>
      </c>
      <c r="D501">
        <f>ROW(EtalonRes!A120)</f>
        <v>120</v>
      </c>
      <c r="E501" t="s">
        <v>229</v>
      </c>
      <c r="F501" t="s">
        <v>230</v>
      </c>
      <c r="G501" t="s">
        <v>231</v>
      </c>
      <c r="H501" t="s">
        <v>18</v>
      </c>
      <c r="I501">
        <v>1</v>
      </c>
      <c r="J501">
        <v>0</v>
      </c>
      <c r="K501">
        <v>1</v>
      </c>
      <c r="O501">
        <f t="shared" si="247"/>
        <v>306.83999999999997</v>
      </c>
      <c r="P501">
        <f t="shared" si="248"/>
        <v>0.09</v>
      </c>
      <c r="Q501">
        <f t="shared" si="249"/>
        <v>39.090000000000003</v>
      </c>
      <c r="R501">
        <f t="shared" si="250"/>
        <v>24.79</v>
      </c>
      <c r="S501">
        <f t="shared" si="251"/>
        <v>267.66000000000003</v>
      </c>
      <c r="T501">
        <f t="shared" si="252"/>
        <v>0</v>
      </c>
      <c r="U501">
        <f t="shared" si="253"/>
        <v>0.5</v>
      </c>
      <c r="V501">
        <f t="shared" si="254"/>
        <v>0</v>
      </c>
      <c r="W501">
        <f t="shared" si="255"/>
        <v>0</v>
      </c>
      <c r="X501">
        <f t="shared" si="256"/>
        <v>187.36</v>
      </c>
      <c r="Y501">
        <f t="shared" si="257"/>
        <v>26.77</v>
      </c>
      <c r="AA501">
        <v>1473091778</v>
      </c>
      <c r="AB501">
        <f t="shared" si="258"/>
        <v>306.83999999999997</v>
      </c>
      <c r="AC501">
        <f>ROUND((ES501),6)</f>
        <v>0.09</v>
      </c>
      <c r="AD501">
        <f>ROUND((((ET501)-(EU501))+AE501),6)</f>
        <v>39.090000000000003</v>
      </c>
      <c r="AE501">
        <f>ROUND((EU501),6)</f>
        <v>24.79</v>
      </c>
      <c r="AF501">
        <f>ROUND((EV501),6)</f>
        <v>267.66000000000003</v>
      </c>
      <c r="AG501">
        <f t="shared" si="259"/>
        <v>0</v>
      </c>
      <c r="AH501">
        <f>(EW501)</f>
        <v>0.5</v>
      </c>
      <c r="AI501">
        <f>(EX501)</f>
        <v>0</v>
      </c>
      <c r="AJ501">
        <f t="shared" si="260"/>
        <v>0</v>
      </c>
      <c r="AK501">
        <v>306.83999999999997</v>
      </c>
      <c r="AL501">
        <v>0.09</v>
      </c>
      <c r="AM501">
        <v>39.090000000000003</v>
      </c>
      <c r="AN501">
        <v>24.79</v>
      </c>
      <c r="AO501">
        <v>267.66000000000003</v>
      </c>
      <c r="AP501">
        <v>0</v>
      </c>
      <c r="AQ501">
        <v>0.5</v>
      </c>
      <c r="AR501">
        <v>0</v>
      </c>
      <c r="AS501">
        <v>0</v>
      </c>
      <c r="AT501">
        <v>70</v>
      </c>
      <c r="AU501">
        <v>10</v>
      </c>
      <c r="AV501">
        <v>1</v>
      </c>
      <c r="AW501">
        <v>1</v>
      </c>
      <c r="AZ501">
        <v>1</v>
      </c>
      <c r="BA501">
        <v>1</v>
      </c>
      <c r="BB501">
        <v>1</v>
      </c>
      <c r="BC501">
        <v>1</v>
      </c>
      <c r="BD501" t="s">
        <v>3</v>
      </c>
      <c r="BE501" t="s">
        <v>3</v>
      </c>
      <c r="BF501" t="s">
        <v>3</v>
      </c>
      <c r="BG501" t="s">
        <v>3</v>
      </c>
      <c r="BH501">
        <v>0</v>
      </c>
      <c r="BI501">
        <v>4</v>
      </c>
      <c r="BJ501" t="s">
        <v>232</v>
      </c>
      <c r="BM501">
        <v>0</v>
      </c>
      <c r="BN501">
        <v>0</v>
      </c>
      <c r="BO501" t="s">
        <v>3</v>
      </c>
      <c r="BP501">
        <v>0</v>
      </c>
      <c r="BQ501">
        <v>1</v>
      </c>
      <c r="BR501">
        <v>0</v>
      </c>
      <c r="BS501">
        <v>1</v>
      </c>
      <c r="BT501">
        <v>1</v>
      </c>
      <c r="BU501">
        <v>1</v>
      </c>
      <c r="BV501">
        <v>1</v>
      </c>
      <c r="BW501">
        <v>1</v>
      </c>
      <c r="BX501">
        <v>1</v>
      </c>
      <c r="BY501" t="s">
        <v>3</v>
      </c>
      <c r="BZ501">
        <v>70</v>
      </c>
      <c r="CA501">
        <v>10</v>
      </c>
      <c r="CB501" t="s">
        <v>3</v>
      </c>
      <c r="CE501">
        <v>0</v>
      </c>
      <c r="CF501">
        <v>0</v>
      </c>
      <c r="CG501">
        <v>0</v>
      </c>
      <c r="CM501">
        <v>0</v>
      </c>
      <c r="CN501" t="s">
        <v>3</v>
      </c>
      <c r="CO501">
        <v>0</v>
      </c>
      <c r="CP501">
        <f t="shared" si="261"/>
        <v>306.84000000000003</v>
      </c>
      <c r="CQ501">
        <f t="shared" si="262"/>
        <v>0.09</v>
      </c>
      <c r="CR501">
        <f>((((ET501)*BB501-(EU501)*BS501)+AE501*BS501)*AV501)</f>
        <v>39.090000000000003</v>
      </c>
      <c r="CS501">
        <f t="shared" si="263"/>
        <v>24.79</v>
      </c>
      <c r="CT501">
        <f t="shared" si="264"/>
        <v>267.66000000000003</v>
      </c>
      <c r="CU501">
        <f t="shared" si="265"/>
        <v>0</v>
      </c>
      <c r="CV501">
        <f t="shared" si="266"/>
        <v>0.5</v>
      </c>
      <c r="CW501">
        <f t="shared" si="267"/>
        <v>0</v>
      </c>
      <c r="CX501">
        <f t="shared" si="268"/>
        <v>0</v>
      </c>
      <c r="CY501">
        <f t="shared" si="269"/>
        <v>187.36199999999999</v>
      </c>
      <c r="CZ501">
        <f t="shared" si="270"/>
        <v>26.766000000000005</v>
      </c>
      <c r="DC501" t="s">
        <v>3</v>
      </c>
      <c r="DD501" t="s">
        <v>3</v>
      </c>
      <c r="DE501" t="s">
        <v>3</v>
      </c>
      <c r="DF501" t="s">
        <v>3</v>
      </c>
      <c r="DG501" t="s">
        <v>3</v>
      </c>
      <c r="DH501" t="s">
        <v>3</v>
      </c>
      <c r="DI501" t="s">
        <v>3</v>
      </c>
      <c r="DJ501" t="s">
        <v>3</v>
      </c>
      <c r="DK501" t="s">
        <v>3</v>
      </c>
      <c r="DL501" t="s">
        <v>3</v>
      </c>
      <c r="DM501" t="s">
        <v>3</v>
      </c>
      <c r="DN501">
        <v>0</v>
      </c>
      <c r="DO501">
        <v>0</v>
      </c>
      <c r="DP501">
        <v>1</v>
      </c>
      <c r="DQ501">
        <v>1</v>
      </c>
      <c r="DU501">
        <v>16987630</v>
      </c>
      <c r="DV501" t="s">
        <v>18</v>
      </c>
      <c r="DW501" t="s">
        <v>18</v>
      </c>
      <c r="DX501">
        <v>1</v>
      </c>
      <c r="DZ501" t="s">
        <v>3</v>
      </c>
      <c r="EA501" t="s">
        <v>3</v>
      </c>
      <c r="EB501" t="s">
        <v>3</v>
      </c>
      <c r="EC501" t="s">
        <v>3</v>
      </c>
      <c r="EE501">
        <v>1441815344</v>
      </c>
      <c r="EF501">
        <v>1</v>
      </c>
      <c r="EG501" t="s">
        <v>21</v>
      </c>
      <c r="EH501">
        <v>0</v>
      </c>
      <c r="EI501" t="s">
        <v>3</v>
      </c>
      <c r="EJ501">
        <v>4</v>
      </c>
      <c r="EK501">
        <v>0</v>
      </c>
      <c r="EL501" t="s">
        <v>22</v>
      </c>
      <c r="EM501" t="s">
        <v>23</v>
      </c>
      <c r="EO501" t="s">
        <v>3</v>
      </c>
      <c r="EQ501">
        <v>0</v>
      </c>
      <c r="ER501">
        <v>306.83999999999997</v>
      </c>
      <c r="ES501">
        <v>0.09</v>
      </c>
      <c r="ET501">
        <v>39.090000000000003</v>
      </c>
      <c r="EU501">
        <v>24.79</v>
      </c>
      <c r="EV501">
        <v>267.66000000000003</v>
      </c>
      <c r="EW501">
        <v>0.5</v>
      </c>
      <c r="EX501">
        <v>0</v>
      </c>
      <c r="EY501">
        <v>0</v>
      </c>
      <c r="FQ501">
        <v>0</v>
      </c>
      <c r="FR501">
        <f t="shared" si="271"/>
        <v>0</v>
      </c>
      <c r="FS501">
        <v>0</v>
      </c>
      <c r="FX501">
        <v>70</v>
      </c>
      <c r="FY501">
        <v>10</v>
      </c>
      <c r="GA501" t="s">
        <v>3</v>
      </c>
      <c r="GD501">
        <v>0</v>
      </c>
      <c r="GF501">
        <v>-1537646329</v>
      </c>
      <c r="GG501">
        <v>2</v>
      </c>
      <c r="GH501">
        <v>1</v>
      </c>
      <c r="GI501">
        <v>-2</v>
      </c>
      <c r="GJ501">
        <v>0</v>
      </c>
      <c r="GK501">
        <f>ROUND(R501*(R12)/100,2)</f>
        <v>26.77</v>
      </c>
      <c r="GL501">
        <f t="shared" si="272"/>
        <v>0</v>
      </c>
      <c r="GM501">
        <f t="shared" si="273"/>
        <v>547.74</v>
      </c>
      <c r="GN501">
        <f t="shared" si="274"/>
        <v>0</v>
      </c>
      <c r="GO501">
        <f t="shared" si="275"/>
        <v>0</v>
      </c>
      <c r="GP501">
        <f t="shared" si="276"/>
        <v>547.74</v>
      </c>
      <c r="GR501">
        <v>0</v>
      </c>
      <c r="GS501">
        <v>3</v>
      </c>
      <c r="GT501">
        <v>0</v>
      </c>
      <c r="GU501" t="s">
        <v>3</v>
      </c>
      <c r="GV501">
        <f t="shared" si="277"/>
        <v>0</v>
      </c>
      <c r="GW501">
        <v>1</v>
      </c>
      <c r="GX501">
        <f t="shared" si="278"/>
        <v>0</v>
      </c>
      <c r="HA501">
        <v>0</v>
      </c>
      <c r="HB501">
        <v>0</v>
      </c>
      <c r="HC501">
        <f t="shared" si="279"/>
        <v>0</v>
      </c>
      <c r="HE501" t="s">
        <v>3</v>
      </c>
      <c r="HF501" t="s">
        <v>3</v>
      </c>
      <c r="HM501" t="s">
        <v>3</v>
      </c>
      <c r="HN501" t="s">
        <v>3</v>
      </c>
      <c r="HO501" t="s">
        <v>3</v>
      </c>
      <c r="HP501" t="s">
        <v>3</v>
      </c>
      <c r="HQ501" t="s">
        <v>3</v>
      </c>
      <c r="IK501">
        <v>0</v>
      </c>
    </row>
    <row r="502" spans="1:245" x14ac:dyDescent="0.2">
      <c r="A502">
        <v>17</v>
      </c>
      <c r="B502">
        <v>1</v>
      </c>
      <c r="D502">
        <f>ROW(EtalonRes!A121)</f>
        <v>121</v>
      </c>
      <c r="E502" t="s">
        <v>3</v>
      </c>
      <c r="F502" t="s">
        <v>205</v>
      </c>
      <c r="G502" t="s">
        <v>206</v>
      </c>
      <c r="H502" t="s">
        <v>18</v>
      </c>
      <c r="I502">
        <v>1</v>
      </c>
      <c r="J502">
        <v>0</v>
      </c>
      <c r="K502">
        <v>1</v>
      </c>
      <c r="O502">
        <f t="shared" si="247"/>
        <v>14314.15</v>
      </c>
      <c r="P502">
        <f t="shared" si="248"/>
        <v>0</v>
      </c>
      <c r="Q502">
        <f t="shared" si="249"/>
        <v>0</v>
      </c>
      <c r="R502">
        <f t="shared" si="250"/>
        <v>0</v>
      </c>
      <c r="S502">
        <f t="shared" si="251"/>
        <v>14314.15</v>
      </c>
      <c r="T502">
        <f t="shared" si="252"/>
        <v>0</v>
      </c>
      <c r="U502">
        <f t="shared" si="253"/>
        <v>28.240000000000002</v>
      </c>
      <c r="V502">
        <f t="shared" si="254"/>
        <v>0</v>
      </c>
      <c r="W502">
        <f t="shared" si="255"/>
        <v>0</v>
      </c>
      <c r="X502">
        <f t="shared" si="256"/>
        <v>10019.91</v>
      </c>
      <c r="Y502">
        <f t="shared" si="257"/>
        <v>1431.42</v>
      </c>
      <c r="AA502">
        <v>-1</v>
      </c>
      <c r="AB502">
        <f t="shared" si="258"/>
        <v>14314.15</v>
      </c>
      <c r="AC502">
        <f>ROUND(((ES502*353)),6)</f>
        <v>0</v>
      </c>
      <c r="AD502">
        <f>ROUND(((((ET502*353))-((EU502*353)))+AE502),6)</f>
        <v>0</v>
      </c>
      <c r="AE502">
        <f>ROUND(((EU502*353)),6)</f>
        <v>0</v>
      </c>
      <c r="AF502">
        <f>ROUND(((EV502*353)),6)</f>
        <v>14314.15</v>
      </c>
      <c r="AG502">
        <f t="shared" si="259"/>
        <v>0</v>
      </c>
      <c r="AH502">
        <f>((EW502*353))</f>
        <v>28.240000000000002</v>
      </c>
      <c r="AI502">
        <f>((EX502*353))</f>
        <v>0</v>
      </c>
      <c r="AJ502">
        <f t="shared" si="260"/>
        <v>0</v>
      </c>
      <c r="AK502">
        <v>40.549999999999997</v>
      </c>
      <c r="AL502">
        <v>0</v>
      </c>
      <c r="AM502">
        <v>0</v>
      </c>
      <c r="AN502">
        <v>0</v>
      </c>
      <c r="AO502">
        <v>40.549999999999997</v>
      </c>
      <c r="AP502">
        <v>0</v>
      </c>
      <c r="AQ502">
        <v>0.08</v>
      </c>
      <c r="AR502">
        <v>0</v>
      </c>
      <c r="AS502">
        <v>0</v>
      </c>
      <c r="AT502">
        <v>70</v>
      </c>
      <c r="AU502">
        <v>10</v>
      </c>
      <c r="AV502">
        <v>1</v>
      </c>
      <c r="AW502">
        <v>1</v>
      </c>
      <c r="AZ502">
        <v>1</v>
      </c>
      <c r="BA502">
        <v>1</v>
      </c>
      <c r="BB502">
        <v>1</v>
      </c>
      <c r="BC502">
        <v>1</v>
      </c>
      <c r="BD502" t="s">
        <v>3</v>
      </c>
      <c r="BE502" t="s">
        <v>3</v>
      </c>
      <c r="BF502" t="s">
        <v>3</v>
      </c>
      <c r="BG502" t="s">
        <v>3</v>
      </c>
      <c r="BH502">
        <v>0</v>
      </c>
      <c r="BI502">
        <v>4</v>
      </c>
      <c r="BJ502" t="s">
        <v>207</v>
      </c>
      <c r="BM502">
        <v>0</v>
      </c>
      <c r="BN502">
        <v>0</v>
      </c>
      <c r="BO502" t="s">
        <v>3</v>
      </c>
      <c r="BP502">
        <v>0</v>
      </c>
      <c r="BQ502">
        <v>1</v>
      </c>
      <c r="BR502">
        <v>0</v>
      </c>
      <c r="BS502">
        <v>1</v>
      </c>
      <c r="BT502">
        <v>1</v>
      </c>
      <c r="BU502">
        <v>1</v>
      </c>
      <c r="BV502">
        <v>1</v>
      </c>
      <c r="BW502">
        <v>1</v>
      </c>
      <c r="BX502">
        <v>1</v>
      </c>
      <c r="BY502" t="s">
        <v>3</v>
      </c>
      <c r="BZ502">
        <v>70</v>
      </c>
      <c r="CA502">
        <v>10</v>
      </c>
      <c r="CB502" t="s">
        <v>3</v>
      </c>
      <c r="CE502">
        <v>0</v>
      </c>
      <c r="CF502">
        <v>0</v>
      </c>
      <c r="CG502">
        <v>0</v>
      </c>
      <c r="CM502">
        <v>0</v>
      </c>
      <c r="CN502" t="s">
        <v>3</v>
      </c>
      <c r="CO502">
        <v>0</v>
      </c>
      <c r="CP502">
        <f t="shared" si="261"/>
        <v>14314.15</v>
      </c>
      <c r="CQ502">
        <f t="shared" si="262"/>
        <v>0</v>
      </c>
      <c r="CR502">
        <f>(((((ET502*353))*BB502-((EU502*353))*BS502)+AE502*BS502)*AV502)</f>
        <v>0</v>
      </c>
      <c r="CS502">
        <f t="shared" si="263"/>
        <v>0</v>
      </c>
      <c r="CT502">
        <f t="shared" si="264"/>
        <v>14314.15</v>
      </c>
      <c r="CU502">
        <f t="shared" si="265"/>
        <v>0</v>
      </c>
      <c r="CV502">
        <f t="shared" si="266"/>
        <v>28.240000000000002</v>
      </c>
      <c r="CW502">
        <f t="shared" si="267"/>
        <v>0</v>
      </c>
      <c r="CX502">
        <f t="shared" si="268"/>
        <v>0</v>
      </c>
      <c r="CY502">
        <f t="shared" si="269"/>
        <v>10019.905000000001</v>
      </c>
      <c r="CZ502">
        <f t="shared" si="270"/>
        <v>1431.415</v>
      </c>
      <c r="DC502" t="s">
        <v>3</v>
      </c>
      <c r="DD502" t="s">
        <v>208</v>
      </c>
      <c r="DE502" t="s">
        <v>208</v>
      </c>
      <c r="DF502" t="s">
        <v>208</v>
      </c>
      <c r="DG502" t="s">
        <v>208</v>
      </c>
      <c r="DH502" t="s">
        <v>3</v>
      </c>
      <c r="DI502" t="s">
        <v>208</v>
      </c>
      <c r="DJ502" t="s">
        <v>208</v>
      </c>
      <c r="DK502" t="s">
        <v>3</v>
      </c>
      <c r="DL502" t="s">
        <v>3</v>
      </c>
      <c r="DM502" t="s">
        <v>3</v>
      </c>
      <c r="DN502">
        <v>0</v>
      </c>
      <c r="DO502">
        <v>0</v>
      </c>
      <c r="DP502">
        <v>1</v>
      </c>
      <c r="DQ502">
        <v>1</v>
      </c>
      <c r="DU502">
        <v>16987630</v>
      </c>
      <c r="DV502" t="s">
        <v>18</v>
      </c>
      <c r="DW502" t="s">
        <v>18</v>
      </c>
      <c r="DX502">
        <v>1</v>
      </c>
      <c r="DZ502" t="s">
        <v>3</v>
      </c>
      <c r="EA502" t="s">
        <v>3</v>
      </c>
      <c r="EB502" t="s">
        <v>3</v>
      </c>
      <c r="EC502" t="s">
        <v>3</v>
      </c>
      <c r="EE502">
        <v>1441815344</v>
      </c>
      <c r="EF502">
        <v>1</v>
      </c>
      <c r="EG502" t="s">
        <v>21</v>
      </c>
      <c r="EH502">
        <v>0</v>
      </c>
      <c r="EI502" t="s">
        <v>3</v>
      </c>
      <c r="EJ502">
        <v>4</v>
      </c>
      <c r="EK502">
        <v>0</v>
      </c>
      <c r="EL502" t="s">
        <v>22</v>
      </c>
      <c r="EM502" t="s">
        <v>23</v>
      </c>
      <c r="EO502" t="s">
        <v>3</v>
      </c>
      <c r="EQ502">
        <v>1024</v>
      </c>
      <c r="ER502">
        <v>40.549999999999997</v>
      </c>
      <c r="ES502">
        <v>0</v>
      </c>
      <c r="ET502">
        <v>0</v>
      </c>
      <c r="EU502">
        <v>0</v>
      </c>
      <c r="EV502">
        <v>40.549999999999997</v>
      </c>
      <c r="EW502">
        <v>0.08</v>
      </c>
      <c r="EX502">
        <v>0</v>
      </c>
      <c r="EY502">
        <v>0</v>
      </c>
      <c r="FQ502">
        <v>0</v>
      </c>
      <c r="FR502">
        <f t="shared" si="271"/>
        <v>0</v>
      </c>
      <c r="FS502">
        <v>0</v>
      </c>
      <c r="FX502">
        <v>70</v>
      </c>
      <c r="FY502">
        <v>10</v>
      </c>
      <c r="GA502" t="s">
        <v>3</v>
      </c>
      <c r="GD502">
        <v>0</v>
      </c>
      <c r="GF502">
        <v>-760003618</v>
      </c>
      <c r="GG502">
        <v>2</v>
      </c>
      <c r="GH502">
        <v>1</v>
      </c>
      <c r="GI502">
        <v>-2</v>
      </c>
      <c r="GJ502">
        <v>0</v>
      </c>
      <c r="GK502">
        <f>ROUND(R502*(R12)/100,2)</f>
        <v>0</v>
      </c>
      <c r="GL502">
        <f t="shared" si="272"/>
        <v>0</v>
      </c>
      <c r="GM502">
        <f t="shared" si="273"/>
        <v>25765.48</v>
      </c>
      <c r="GN502">
        <f t="shared" si="274"/>
        <v>0</v>
      </c>
      <c r="GO502">
        <f t="shared" si="275"/>
        <v>0</v>
      </c>
      <c r="GP502">
        <f t="shared" si="276"/>
        <v>25765.48</v>
      </c>
      <c r="GR502">
        <v>0</v>
      </c>
      <c r="GS502">
        <v>3</v>
      </c>
      <c r="GT502">
        <v>0</v>
      </c>
      <c r="GU502" t="s">
        <v>3</v>
      </c>
      <c r="GV502">
        <f t="shared" si="277"/>
        <v>0</v>
      </c>
      <c r="GW502">
        <v>1</v>
      </c>
      <c r="GX502">
        <f t="shared" si="278"/>
        <v>0</v>
      </c>
      <c r="HA502">
        <v>0</v>
      </c>
      <c r="HB502">
        <v>0</v>
      </c>
      <c r="HC502">
        <f t="shared" si="279"/>
        <v>0</v>
      </c>
      <c r="HE502" t="s">
        <v>3</v>
      </c>
      <c r="HF502" t="s">
        <v>3</v>
      </c>
      <c r="HM502" t="s">
        <v>3</v>
      </c>
      <c r="HN502" t="s">
        <v>3</v>
      </c>
      <c r="HO502" t="s">
        <v>3</v>
      </c>
      <c r="HP502" t="s">
        <v>3</v>
      </c>
      <c r="HQ502" t="s">
        <v>3</v>
      </c>
      <c r="IK502">
        <v>0</v>
      </c>
    </row>
    <row r="503" spans="1:245" x14ac:dyDescent="0.2">
      <c r="A503">
        <v>17</v>
      </c>
      <c r="B503">
        <v>1</v>
      </c>
      <c r="D503">
        <f>ROW(EtalonRes!A122)</f>
        <v>122</v>
      </c>
      <c r="E503" t="s">
        <v>3</v>
      </c>
      <c r="F503" t="s">
        <v>209</v>
      </c>
      <c r="G503" t="s">
        <v>210</v>
      </c>
      <c r="H503" t="s">
        <v>18</v>
      </c>
      <c r="I503">
        <v>1</v>
      </c>
      <c r="J503">
        <v>0</v>
      </c>
      <c r="K503">
        <v>1</v>
      </c>
      <c r="O503">
        <f t="shared" si="247"/>
        <v>283.83999999999997</v>
      </c>
      <c r="P503">
        <f t="shared" si="248"/>
        <v>0</v>
      </c>
      <c r="Q503">
        <f t="shared" si="249"/>
        <v>0</v>
      </c>
      <c r="R503">
        <f t="shared" si="250"/>
        <v>0</v>
      </c>
      <c r="S503">
        <f t="shared" si="251"/>
        <v>283.83999999999997</v>
      </c>
      <c r="T503">
        <f t="shared" si="252"/>
        <v>0</v>
      </c>
      <c r="U503">
        <f t="shared" si="253"/>
        <v>0.56000000000000005</v>
      </c>
      <c r="V503">
        <f t="shared" si="254"/>
        <v>0</v>
      </c>
      <c r="W503">
        <f t="shared" si="255"/>
        <v>0</v>
      </c>
      <c r="X503">
        <f t="shared" si="256"/>
        <v>198.69</v>
      </c>
      <c r="Y503">
        <f t="shared" si="257"/>
        <v>28.38</v>
      </c>
      <c r="AA503">
        <v>-1</v>
      </c>
      <c r="AB503">
        <f t="shared" si="258"/>
        <v>283.83999999999997</v>
      </c>
      <c r="AC503">
        <f>ROUND(((ES503*4)),6)</f>
        <v>0</v>
      </c>
      <c r="AD503">
        <f>ROUND(((((ET503*4))-((EU503*4)))+AE503),6)</f>
        <v>0</v>
      </c>
      <c r="AE503">
        <f>ROUND(((EU503*4)),6)</f>
        <v>0</v>
      </c>
      <c r="AF503">
        <f>ROUND(((EV503*4)),6)</f>
        <v>283.83999999999997</v>
      </c>
      <c r="AG503">
        <f t="shared" si="259"/>
        <v>0</v>
      </c>
      <c r="AH503">
        <f>((EW503*4))</f>
        <v>0.56000000000000005</v>
      </c>
      <c r="AI503">
        <f>((EX503*4))</f>
        <v>0</v>
      </c>
      <c r="AJ503">
        <f t="shared" si="260"/>
        <v>0</v>
      </c>
      <c r="AK503">
        <v>70.959999999999994</v>
      </c>
      <c r="AL503">
        <v>0</v>
      </c>
      <c r="AM503">
        <v>0</v>
      </c>
      <c r="AN503">
        <v>0</v>
      </c>
      <c r="AO503">
        <v>70.959999999999994</v>
      </c>
      <c r="AP503">
        <v>0</v>
      </c>
      <c r="AQ503">
        <v>0.14000000000000001</v>
      </c>
      <c r="AR503">
        <v>0</v>
      </c>
      <c r="AS503">
        <v>0</v>
      </c>
      <c r="AT503">
        <v>70</v>
      </c>
      <c r="AU503">
        <v>10</v>
      </c>
      <c r="AV503">
        <v>1</v>
      </c>
      <c r="AW503">
        <v>1</v>
      </c>
      <c r="AZ503">
        <v>1</v>
      </c>
      <c r="BA503">
        <v>1</v>
      </c>
      <c r="BB503">
        <v>1</v>
      </c>
      <c r="BC503">
        <v>1</v>
      </c>
      <c r="BD503" t="s">
        <v>3</v>
      </c>
      <c r="BE503" t="s">
        <v>3</v>
      </c>
      <c r="BF503" t="s">
        <v>3</v>
      </c>
      <c r="BG503" t="s">
        <v>3</v>
      </c>
      <c r="BH503">
        <v>0</v>
      </c>
      <c r="BI503">
        <v>4</v>
      </c>
      <c r="BJ503" t="s">
        <v>211</v>
      </c>
      <c r="BM503">
        <v>0</v>
      </c>
      <c r="BN503">
        <v>0</v>
      </c>
      <c r="BO503" t="s">
        <v>3</v>
      </c>
      <c r="BP503">
        <v>0</v>
      </c>
      <c r="BQ503">
        <v>1</v>
      </c>
      <c r="BR503">
        <v>0</v>
      </c>
      <c r="BS503">
        <v>1</v>
      </c>
      <c r="BT503">
        <v>1</v>
      </c>
      <c r="BU503">
        <v>1</v>
      </c>
      <c r="BV503">
        <v>1</v>
      </c>
      <c r="BW503">
        <v>1</v>
      </c>
      <c r="BX503">
        <v>1</v>
      </c>
      <c r="BY503" t="s">
        <v>3</v>
      </c>
      <c r="BZ503">
        <v>70</v>
      </c>
      <c r="CA503">
        <v>10</v>
      </c>
      <c r="CB503" t="s">
        <v>3</v>
      </c>
      <c r="CE503">
        <v>0</v>
      </c>
      <c r="CF503">
        <v>0</v>
      </c>
      <c r="CG503">
        <v>0</v>
      </c>
      <c r="CM503">
        <v>0</v>
      </c>
      <c r="CN503" t="s">
        <v>3</v>
      </c>
      <c r="CO503">
        <v>0</v>
      </c>
      <c r="CP503">
        <f t="shared" si="261"/>
        <v>283.83999999999997</v>
      </c>
      <c r="CQ503">
        <f t="shared" si="262"/>
        <v>0</v>
      </c>
      <c r="CR503">
        <f>(((((ET503*4))*BB503-((EU503*4))*BS503)+AE503*BS503)*AV503)</f>
        <v>0</v>
      </c>
      <c r="CS503">
        <f t="shared" si="263"/>
        <v>0</v>
      </c>
      <c r="CT503">
        <f t="shared" si="264"/>
        <v>283.83999999999997</v>
      </c>
      <c r="CU503">
        <f t="shared" si="265"/>
        <v>0</v>
      </c>
      <c r="CV503">
        <f t="shared" si="266"/>
        <v>0.56000000000000005</v>
      </c>
      <c r="CW503">
        <f t="shared" si="267"/>
        <v>0</v>
      </c>
      <c r="CX503">
        <f t="shared" si="268"/>
        <v>0</v>
      </c>
      <c r="CY503">
        <f t="shared" si="269"/>
        <v>198.68799999999999</v>
      </c>
      <c r="CZ503">
        <f t="shared" si="270"/>
        <v>28.383999999999997</v>
      </c>
      <c r="DC503" t="s">
        <v>3</v>
      </c>
      <c r="DD503" t="s">
        <v>28</v>
      </c>
      <c r="DE503" t="s">
        <v>28</v>
      </c>
      <c r="DF503" t="s">
        <v>28</v>
      </c>
      <c r="DG503" t="s">
        <v>28</v>
      </c>
      <c r="DH503" t="s">
        <v>3</v>
      </c>
      <c r="DI503" t="s">
        <v>28</v>
      </c>
      <c r="DJ503" t="s">
        <v>28</v>
      </c>
      <c r="DK503" t="s">
        <v>3</v>
      </c>
      <c r="DL503" t="s">
        <v>3</v>
      </c>
      <c r="DM503" t="s">
        <v>3</v>
      </c>
      <c r="DN503">
        <v>0</v>
      </c>
      <c r="DO503">
        <v>0</v>
      </c>
      <c r="DP503">
        <v>1</v>
      </c>
      <c r="DQ503">
        <v>1</v>
      </c>
      <c r="DU503">
        <v>16987630</v>
      </c>
      <c r="DV503" t="s">
        <v>18</v>
      </c>
      <c r="DW503" t="s">
        <v>18</v>
      </c>
      <c r="DX503">
        <v>1</v>
      </c>
      <c r="DZ503" t="s">
        <v>3</v>
      </c>
      <c r="EA503" t="s">
        <v>3</v>
      </c>
      <c r="EB503" t="s">
        <v>3</v>
      </c>
      <c r="EC503" t="s">
        <v>3</v>
      </c>
      <c r="EE503">
        <v>1441815344</v>
      </c>
      <c r="EF503">
        <v>1</v>
      </c>
      <c r="EG503" t="s">
        <v>21</v>
      </c>
      <c r="EH503">
        <v>0</v>
      </c>
      <c r="EI503" t="s">
        <v>3</v>
      </c>
      <c r="EJ503">
        <v>4</v>
      </c>
      <c r="EK503">
        <v>0</v>
      </c>
      <c r="EL503" t="s">
        <v>22</v>
      </c>
      <c r="EM503" t="s">
        <v>23</v>
      </c>
      <c r="EO503" t="s">
        <v>3</v>
      </c>
      <c r="EQ503">
        <v>1024</v>
      </c>
      <c r="ER503">
        <v>70.959999999999994</v>
      </c>
      <c r="ES503">
        <v>0</v>
      </c>
      <c r="ET503">
        <v>0</v>
      </c>
      <c r="EU503">
        <v>0</v>
      </c>
      <c r="EV503">
        <v>70.959999999999994</v>
      </c>
      <c r="EW503">
        <v>0.14000000000000001</v>
      </c>
      <c r="EX503">
        <v>0</v>
      </c>
      <c r="EY503">
        <v>0</v>
      </c>
      <c r="FQ503">
        <v>0</v>
      </c>
      <c r="FR503">
        <f t="shared" si="271"/>
        <v>0</v>
      </c>
      <c r="FS503">
        <v>0</v>
      </c>
      <c r="FX503">
        <v>70</v>
      </c>
      <c r="FY503">
        <v>10</v>
      </c>
      <c r="GA503" t="s">
        <v>3</v>
      </c>
      <c r="GD503">
        <v>0</v>
      </c>
      <c r="GF503">
        <v>-1648066009</v>
      </c>
      <c r="GG503">
        <v>2</v>
      </c>
      <c r="GH503">
        <v>1</v>
      </c>
      <c r="GI503">
        <v>-2</v>
      </c>
      <c r="GJ503">
        <v>0</v>
      </c>
      <c r="GK503">
        <f>ROUND(R503*(R12)/100,2)</f>
        <v>0</v>
      </c>
      <c r="GL503">
        <f t="shared" si="272"/>
        <v>0</v>
      </c>
      <c r="GM503">
        <f t="shared" si="273"/>
        <v>510.91</v>
      </c>
      <c r="GN503">
        <f t="shared" si="274"/>
        <v>0</v>
      </c>
      <c r="GO503">
        <f t="shared" si="275"/>
        <v>0</v>
      </c>
      <c r="GP503">
        <f t="shared" si="276"/>
        <v>510.91</v>
      </c>
      <c r="GR503">
        <v>0</v>
      </c>
      <c r="GS503">
        <v>3</v>
      </c>
      <c r="GT503">
        <v>0</v>
      </c>
      <c r="GU503" t="s">
        <v>3</v>
      </c>
      <c r="GV503">
        <f t="shared" si="277"/>
        <v>0</v>
      </c>
      <c r="GW503">
        <v>1</v>
      </c>
      <c r="GX503">
        <f t="shared" si="278"/>
        <v>0</v>
      </c>
      <c r="HA503">
        <v>0</v>
      </c>
      <c r="HB503">
        <v>0</v>
      </c>
      <c r="HC503">
        <f t="shared" si="279"/>
        <v>0</v>
      </c>
      <c r="HE503" t="s">
        <v>3</v>
      </c>
      <c r="HF503" t="s">
        <v>3</v>
      </c>
      <c r="HM503" t="s">
        <v>3</v>
      </c>
      <c r="HN503" t="s">
        <v>3</v>
      </c>
      <c r="HO503" t="s">
        <v>3</v>
      </c>
      <c r="HP503" t="s">
        <v>3</v>
      </c>
      <c r="HQ503" t="s">
        <v>3</v>
      </c>
      <c r="IK503">
        <v>0</v>
      </c>
    </row>
    <row r="504" spans="1:245" x14ac:dyDescent="0.2">
      <c r="A504">
        <v>17</v>
      </c>
      <c r="B504">
        <v>1</v>
      </c>
      <c r="D504">
        <f>ROW(EtalonRes!A124)</f>
        <v>124</v>
      </c>
      <c r="E504" t="s">
        <v>233</v>
      </c>
      <c r="F504" t="s">
        <v>213</v>
      </c>
      <c r="G504" t="s">
        <v>214</v>
      </c>
      <c r="H504" t="s">
        <v>18</v>
      </c>
      <c r="I504">
        <v>1</v>
      </c>
      <c r="J504">
        <v>0</v>
      </c>
      <c r="K504">
        <v>1</v>
      </c>
      <c r="O504">
        <f t="shared" si="247"/>
        <v>338.88</v>
      </c>
      <c r="P504">
        <f t="shared" si="248"/>
        <v>1.57</v>
      </c>
      <c r="Q504">
        <f t="shared" si="249"/>
        <v>0</v>
      </c>
      <c r="R504">
        <f t="shared" si="250"/>
        <v>0</v>
      </c>
      <c r="S504">
        <f t="shared" si="251"/>
        <v>337.31</v>
      </c>
      <c r="T504">
        <f t="shared" si="252"/>
        <v>0</v>
      </c>
      <c r="U504">
        <f t="shared" si="253"/>
        <v>0.6</v>
      </c>
      <c r="V504">
        <f t="shared" si="254"/>
        <v>0</v>
      </c>
      <c r="W504">
        <f t="shared" si="255"/>
        <v>0</v>
      </c>
      <c r="X504">
        <f t="shared" si="256"/>
        <v>236.12</v>
      </c>
      <c r="Y504">
        <f t="shared" si="257"/>
        <v>33.729999999999997</v>
      </c>
      <c r="AA504">
        <v>1473091778</v>
      </c>
      <c r="AB504">
        <f t="shared" si="258"/>
        <v>338.88</v>
      </c>
      <c r="AC504">
        <f>ROUND((ES504),6)</f>
        <v>1.57</v>
      </c>
      <c r="AD504">
        <f>ROUND((((ET504)-(EU504))+AE504),6)</f>
        <v>0</v>
      </c>
      <c r="AE504">
        <f>ROUND((EU504),6)</f>
        <v>0</v>
      </c>
      <c r="AF504">
        <f>ROUND((EV504),6)</f>
        <v>337.31</v>
      </c>
      <c r="AG504">
        <f t="shared" si="259"/>
        <v>0</v>
      </c>
      <c r="AH504">
        <f>(EW504)</f>
        <v>0.6</v>
      </c>
      <c r="AI504">
        <f>(EX504)</f>
        <v>0</v>
      </c>
      <c r="AJ504">
        <f t="shared" si="260"/>
        <v>0</v>
      </c>
      <c r="AK504">
        <v>338.88</v>
      </c>
      <c r="AL504">
        <v>1.57</v>
      </c>
      <c r="AM504">
        <v>0</v>
      </c>
      <c r="AN504">
        <v>0</v>
      </c>
      <c r="AO504">
        <v>337.31</v>
      </c>
      <c r="AP504">
        <v>0</v>
      </c>
      <c r="AQ504">
        <v>0.6</v>
      </c>
      <c r="AR504">
        <v>0</v>
      </c>
      <c r="AS504">
        <v>0</v>
      </c>
      <c r="AT504">
        <v>70</v>
      </c>
      <c r="AU504">
        <v>10</v>
      </c>
      <c r="AV504">
        <v>1</v>
      </c>
      <c r="AW504">
        <v>1</v>
      </c>
      <c r="AZ504">
        <v>1</v>
      </c>
      <c r="BA504">
        <v>1</v>
      </c>
      <c r="BB504">
        <v>1</v>
      </c>
      <c r="BC504">
        <v>1</v>
      </c>
      <c r="BD504" t="s">
        <v>3</v>
      </c>
      <c r="BE504" t="s">
        <v>3</v>
      </c>
      <c r="BF504" t="s">
        <v>3</v>
      </c>
      <c r="BG504" t="s">
        <v>3</v>
      </c>
      <c r="BH504">
        <v>0</v>
      </c>
      <c r="BI504">
        <v>4</v>
      </c>
      <c r="BJ504" t="s">
        <v>215</v>
      </c>
      <c r="BM504">
        <v>0</v>
      </c>
      <c r="BN504">
        <v>0</v>
      </c>
      <c r="BO504" t="s">
        <v>3</v>
      </c>
      <c r="BP504">
        <v>0</v>
      </c>
      <c r="BQ504">
        <v>1</v>
      </c>
      <c r="BR504">
        <v>0</v>
      </c>
      <c r="BS504">
        <v>1</v>
      </c>
      <c r="BT504">
        <v>1</v>
      </c>
      <c r="BU504">
        <v>1</v>
      </c>
      <c r="BV504">
        <v>1</v>
      </c>
      <c r="BW504">
        <v>1</v>
      </c>
      <c r="BX504">
        <v>1</v>
      </c>
      <c r="BY504" t="s">
        <v>3</v>
      </c>
      <c r="BZ504">
        <v>70</v>
      </c>
      <c r="CA504">
        <v>10</v>
      </c>
      <c r="CB504" t="s">
        <v>3</v>
      </c>
      <c r="CE504">
        <v>0</v>
      </c>
      <c r="CF504">
        <v>0</v>
      </c>
      <c r="CG504">
        <v>0</v>
      </c>
      <c r="CM504">
        <v>0</v>
      </c>
      <c r="CN504" t="s">
        <v>3</v>
      </c>
      <c r="CO504">
        <v>0</v>
      </c>
      <c r="CP504">
        <f t="shared" si="261"/>
        <v>338.88</v>
      </c>
      <c r="CQ504">
        <f t="shared" si="262"/>
        <v>1.57</v>
      </c>
      <c r="CR504">
        <f>((((ET504)*BB504-(EU504)*BS504)+AE504*BS504)*AV504)</f>
        <v>0</v>
      </c>
      <c r="CS504">
        <f t="shared" si="263"/>
        <v>0</v>
      </c>
      <c r="CT504">
        <f t="shared" si="264"/>
        <v>337.31</v>
      </c>
      <c r="CU504">
        <f t="shared" si="265"/>
        <v>0</v>
      </c>
      <c r="CV504">
        <f t="shared" si="266"/>
        <v>0.6</v>
      </c>
      <c r="CW504">
        <f t="shared" si="267"/>
        <v>0</v>
      </c>
      <c r="CX504">
        <f t="shared" si="268"/>
        <v>0</v>
      </c>
      <c r="CY504">
        <f t="shared" si="269"/>
        <v>236.11700000000002</v>
      </c>
      <c r="CZ504">
        <f t="shared" si="270"/>
        <v>33.731000000000002</v>
      </c>
      <c r="DC504" t="s">
        <v>3</v>
      </c>
      <c r="DD504" t="s">
        <v>3</v>
      </c>
      <c r="DE504" t="s">
        <v>3</v>
      </c>
      <c r="DF504" t="s">
        <v>3</v>
      </c>
      <c r="DG504" t="s">
        <v>3</v>
      </c>
      <c r="DH504" t="s">
        <v>3</v>
      </c>
      <c r="DI504" t="s">
        <v>3</v>
      </c>
      <c r="DJ504" t="s">
        <v>3</v>
      </c>
      <c r="DK504" t="s">
        <v>3</v>
      </c>
      <c r="DL504" t="s">
        <v>3</v>
      </c>
      <c r="DM504" t="s">
        <v>3</v>
      </c>
      <c r="DN504">
        <v>0</v>
      </c>
      <c r="DO504">
        <v>0</v>
      </c>
      <c r="DP504">
        <v>1</v>
      </c>
      <c r="DQ504">
        <v>1</v>
      </c>
      <c r="DU504">
        <v>16987630</v>
      </c>
      <c r="DV504" t="s">
        <v>18</v>
      </c>
      <c r="DW504" t="s">
        <v>18</v>
      </c>
      <c r="DX504">
        <v>1</v>
      </c>
      <c r="DZ504" t="s">
        <v>3</v>
      </c>
      <c r="EA504" t="s">
        <v>3</v>
      </c>
      <c r="EB504" t="s">
        <v>3</v>
      </c>
      <c r="EC504" t="s">
        <v>3</v>
      </c>
      <c r="EE504">
        <v>1441815344</v>
      </c>
      <c r="EF504">
        <v>1</v>
      </c>
      <c r="EG504" t="s">
        <v>21</v>
      </c>
      <c r="EH504">
        <v>0</v>
      </c>
      <c r="EI504" t="s">
        <v>3</v>
      </c>
      <c r="EJ504">
        <v>4</v>
      </c>
      <c r="EK504">
        <v>0</v>
      </c>
      <c r="EL504" t="s">
        <v>22</v>
      </c>
      <c r="EM504" t="s">
        <v>23</v>
      </c>
      <c r="EO504" t="s">
        <v>3</v>
      </c>
      <c r="EQ504">
        <v>0</v>
      </c>
      <c r="ER504">
        <v>338.88</v>
      </c>
      <c r="ES504">
        <v>1.57</v>
      </c>
      <c r="ET504">
        <v>0</v>
      </c>
      <c r="EU504">
        <v>0</v>
      </c>
      <c r="EV504">
        <v>337.31</v>
      </c>
      <c r="EW504">
        <v>0.6</v>
      </c>
      <c r="EX504">
        <v>0</v>
      </c>
      <c r="EY504">
        <v>0</v>
      </c>
      <c r="FQ504">
        <v>0</v>
      </c>
      <c r="FR504">
        <f t="shared" si="271"/>
        <v>0</v>
      </c>
      <c r="FS504">
        <v>0</v>
      </c>
      <c r="FX504">
        <v>70</v>
      </c>
      <c r="FY504">
        <v>10</v>
      </c>
      <c r="GA504" t="s">
        <v>3</v>
      </c>
      <c r="GD504">
        <v>0</v>
      </c>
      <c r="GF504">
        <v>595984218</v>
      </c>
      <c r="GG504">
        <v>2</v>
      </c>
      <c r="GH504">
        <v>1</v>
      </c>
      <c r="GI504">
        <v>-2</v>
      </c>
      <c r="GJ504">
        <v>0</v>
      </c>
      <c r="GK504">
        <f>ROUND(R504*(R12)/100,2)</f>
        <v>0</v>
      </c>
      <c r="GL504">
        <f t="shared" si="272"/>
        <v>0</v>
      </c>
      <c r="GM504">
        <f t="shared" si="273"/>
        <v>608.73</v>
      </c>
      <c r="GN504">
        <f t="shared" si="274"/>
        <v>0</v>
      </c>
      <c r="GO504">
        <f t="shared" si="275"/>
        <v>0</v>
      </c>
      <c r="GP504">
        <f t="shared" si="276"/>
        <v>608.73</v>
      </c>
      <c r="GR504">
        <v>0</v>
      </c>
      <c r="GS504">
        <v>3</v>
      </c>
      <c r="GT504">
        <v>0</v>
      </c>
      <c r="GU504" t="s">
        <v>3</v>
      </c>
      <c r="GV504">
        <f t="shared" si="277"/>
        <v>0</v>
      </c>
      <c r="GW504">
        <v>1</v>
      </c>
      <c r="GX504">
        <f t="shared" si="278"/>
        <v>0</v>
      </c>
      <c r="HA504">
        <v>0</v>
      </c>
      <c r="HB504">
        <v>0</v>
      </c>
      <c r="HC504">
        <f t="shared" si="279"/>
        <v>0</v>
      </c>
      <c r="HE504" t="s">
        <v>3</v>
      </c>
      <c r="HF504" t="s">
        <v>3</v>
      </c>
      <c r="HM504" t="s">
        <v>3</v>
      </c>
      <c r="HN504" t="s">
        <v>3</v>
      </c>
      <c r="HO504" t="s">
        <v>3</v>
      </c>
      <c r="HP504" t="s">
        <v>3</v>
      </c>
      <c r="HQ504" t="s">
        <v>3</v>
      </c>
      <c r="IK504">
        <v>0</v>
      </c>
    </row>
    <row r="505" spans="1:245" x14ac:dyDescent="0.2">
      <c r="A505">
        <v>17</v>
      </c>
      <c r="B505">
        <v>1</v>
      </c>
      <c r="D505">
        <f>ROW(EtalonRes!A130)</f>
        <v>130</v>
      </c>
      <c r="E505" t="s">
        <v>234</v>
      </c>
      <c r="F505" t="s">
        <v>217</v>
      </c>
      <c r="G505" t="s">
        <v>218</v>
      </c>
      <c r="H505" t="s">
        <v>18</v>
      </c>
      <c r="I505">
        <v>4</v>
      </c>
      <c r="J505">
        <v>0</v>
      </c>
      <c r="K505">
        <v>4</v>
      </c>
      <c r="O505">
        <f t="shared" si="247"/>
        <v>3754.48</v>
      </c>
      <c r="P505">
        <f t="shared" si="248"/>
        <v>49.56</v>
      </c>
      <c r="Q505">
        <f t="shared" si="249"/>
        <v>0</v>
      </c>
      <c r="R505">
        <f t="shared" si="250"/>
        <v>0</v>
      </c>
      <c r="S505">
        <f t="shared" si="251"/>
        <v>3704.92</v>
      </c>
      <c r="T505">
        <f t="shared" si="252"/>
        <v>0</v>
      </c>
      <c r="U505">
        <f t="shared" si="253"/>
        <v>6</v>
      </c>
      <c r="V505">
        <f t="shared" si="254"/>
        <v>0</v>
      </c>
      <c r="W505">
        <f t="shared" si="255"/>
        <v>0</v>
      </c>
      <c r="X505">
        <f t="shared" si="256"/>
        <v>2593.44</v>
      </c>
      <c r="Y505">
        <f t="shared" si="257"/>
        <v>370.49</v>
      </c>
      <c r="AA505">
        <v>1473091778</v>
      </c>
      <c r="AB505">
        <f t="shared" si="258"/>
        <v>938.62</v>
      </c>
      <c r="AC505">
        <f>ROUND((ES505),6)</f>
        <v>12.39</v>
      </c>
      <c r="AD505">
        <f>ROUND((((ET505)-(EU505))+AE505),6)</f>
        <v>0</v>
      </c>
      <c r="AE505">
        <f>ROUND((EU505),6)</f>
        <v>0</v>
      </c>
      <c r="AF505">
        <f>ROUND((EV505),6)</f>
        <v>926.23</v>
      </c>
      <c r="AG505">
        <f t="shared" si="259"/>
        <v>0</v>
      </c>
      <c r="AH505">
        <f>(EW505)</f>
        <v>1.5</v>
      </c>
      <c r="AI505">
        <f>(EX505)</f>
        <v>0</v>
      </c>
      <c r="AJ505">
        <f t="shared" si="260"/>
        <v>0</v>
      </c>
      <c r="AK505">
        <v>938.62</v>
      </c>
      <c r="AL505">
        <v>12.39</v>
      </c>
      <c r="AM505">
        <v>0</v>
      </c>
      <c r="AN505">
        <v>0</v>
      </c>
      <c r="AO505">
        <v>926.23</v>
      </c>
      <c r="AP505">
        <v>0</v>
      </c>
      <c r="AQ505">
        <v>1.5</v>
      </c>
      <c r="AR505">
        <v>0</v>
      </c>
      <c r="AS505">
        <v>0</v>
      </c>
      <c r="AT505">
        <v>70</v>
      </c>
      <c r="AU505">
        <v>10</v>
      </c>
      <c r="AV505">
        <v>1</v>
      </c>
      <c r="AW505">
        <v>1</v>
      </c>
      <c r="AZ505">
        <v>1</v>
      </c>
      <c r="BA505">
        <v>1</v>
      </c>
      <c r="BB505">
        <v>1</v>
      </c>
      <c r="BC505">
        <v>1</v>
      </c>
      <c r="BD505" t="s">
        <v>3</v>
      </c>
      <c r="BE505" t="s">
        <v>3</v>
      </c>
      <c r="BF505" t="s">
        <v>3</v>
      </c>
      <c r="BG505" t="s">
        <v>3</v>
      </c>
      <c r="BH505">
        <v>0</v>
      </c>
      <c r="BI505">
        <v>4</v>
      </c>
      <c r="BJ505" t="s">
        <v>219</v>
      </c>
      <c r="BM505">
        <v>0</v>
      </c>
      <c r="BN505">
        <v>0</v>
      </c>
      <c r="BO505" t="s">
        <v>3</v>
      </c>
      <c r="BP505">
        <v>0</v>
      </c>
      <c r="BQ505">
        <v>1</v>
      </c>
      <c r="BR505">
        <v>0</v>
      </c>
      <c r="BS505">
        <v>1</v>
      </c>
      <c r="BT505">
        <v>1</v>
      </c>
      <c r="BU505">
        <v>1</v>
      </c>
      <c r="BV505">
        <v>1</v>
      </c>
      <c r="BW505">
        <v>1</v>
      </c>
      <c r="BX505">
        <v>1</v>
      </c>
      <c r="BY505" t="s">
        <v>3</v>
      </c>
      <c r="BZ505">
        <v>70</v>
      </c>
      <c r="CA505">
        <v>10</v>
      </c>
      <c r="CB505" t="s">
        <v>3</v>
      </c>
      <c r="CE505">
        <v>0</v>
      </c>
      <c r="CF505">
        <v>0</v>
      </c>
      <c r="CG505">
        <v>0</v>
      </c>
      <c r="CM505">
        <v>0</v>
      </c>
      <c r="CN505" t="s">
        <v>3</v>
      </c>
      <c r="CO505">
        <v>0</v>
      </c>
      <c r="CP505">
        <f t="shared" si="261"/>
        <v>3754.48</v>
      </c>
      <c r="CQ505">
        <f t="shared" si="262"/>
        <v>12.39</v>
      </c>
      <c r="CR505">
        <f>((((ET505)*BB505-(EU505)*BS505)+AE505*BS505)*AV505)</f>
        <v>0</v>
      </c>
      <c r="CS505">
        <f t="shared" si="263"/>
        <v>0</v>
      </c>
      <c r="CT505">
        <f t="shared" si="264"/>
        <v>926.23</v>
      </c>
      <c r="CU505">
        <f t="shared" si="265"/>
        <v>0</v>
      </c>
      <c r="CV505">
        <f t="shared" si="266"/>
        <v>1.5</v>
      </c>
      <c r="CW505">
        <f t="shared" si="267"/>
        <v>0</v>
      </c>
      <c r="CX505">
        <f t="shared" si="268"/>
        <v>0</v>
      </c>
      <c r="CY505">
        <f t="shared" si="269"/>
        <v>2593.444</v>
      </c>
      <c r="CZ505">
        <f t="shared" si="270"/>
        <v>370.49199999999996</v>
      </c>
      <c r="DC505" t="s">
        <v>3</v>
      </c>
      <c r="DD505" t="s">
        <v>3</v>
      </c>
      <c r="DE505" t="s">
        <v>3</v>
      </c>
      <c r="DF505" t="s">
        <v>3</v>
      </c>
      <c r="DG505" t="s">
        <v>3</v>
      </c>
      <c r="DH505" t="s">
        <v>3</v>
      </c>
      <c r="DI505" t="s">
        <v>3</v>
      </c>
      <c r="DJ505" t="s">
        <v>3</v>
      </c>
      <c r="DK505" t="s">
        <v>3</v>
      </c>
      <c r="DL505" t="s">
        <v>3</v>
      </c>
      <c r="DM505" t="s">
        <v>3</v>
      </c>
      <c r="DN505">
        <v>0</v>
      </c>
      <c r="DO505">
        <v>0</v>
      </c>
      <c r="DP505">
        <v>1</v>
      </c>
      <c r="DQ505">
        <v>1</v>
      </c>
      <c r="DU505">
        <v>16987630</v>
      </c>
      <c r="DV505" t="s">
        <v>18</v>
      </c>
      <c r="DW505" t="s">
        <v>18</v>
      </c>
      <c r="DX505">
        <v>1</v>
      </c>
      <c r="DZ505" t="s">
        <v>3</v>
      </c>
      <c r="EA505" t="s">
        <v>3</v>
      </c>
      <c r="EB505" t="s">
        <v>3</v>
      </c>
      <c r="EC505" t="s">
        <v>3</v>
      </c>
      <c r="EE505">
        <v>1441815344</v>
      </c>
      <c r="EF505">
        <v>1</v>
      </c>
      <c r="EG505" t="s">
        <v>21</v>
      </c>
      <c r="EH505">
        <v>0</v>
      </c>
      <c r="EI505" t="s">
        <v>3</v>
      </c>
      <c r="EJ505">
        <v>4</v>
      </c>
      <c r="EK505">
        <v>0</v>
      </c>
      <c r="EL505" t="s">
        <v>22</v>
      </c>
      <c r="EM505" t="s">
        <v>23</v>
      </c>
      <c r="EO505" t="s">
        <v>3</v>
      </c>
      <c r="EQ505">
        <v>0</v>
      </c>
      <c r="ER505">
        <v>938.62</v>
      </c>
      <c r="ES505">
        <v>12.39</v>
      </c>
      <c r="ET505">
        <v>0</v>
      </c>
      <c r="EU505">
        <v>0</v>
      </c>
      <c r="EV505">
        <v>926.23</v>
      </c>
      <c r="EW505">
        <v>1.5</v>
      </c>
      <c r="EX505">
        <v>0</v>
      </c>
      <c r="EY505">
        <v>0</v>
      </c>
      <c r="FQ505">
        <v>0</v>
      </c>
      <c r="FR505">
        <f t="shared" si="271"/>
        <v>0</v>
      </c>
      <c r="FS505">
        <v>0</v>
      </c>
      <c r="FX505">
        <v>70</v>
      </c>
      <c r="FY505">
        <v>10</v>
      </c>
      <c r="GA505" t="s">
        <v>3</v>
      </c>
      <c r="GD505">
        <v>0</v>
      </c>
      <c r="GF505">
        <v>-1527887975</v>
      </c>
      <c r="GG505">
        <v>2</v>
      </c>
      <c r="GH505">
        <v>1</v>
      </c>
      <c r="GI505">
        <v>-2</v>
      </c>
      <c r="GJ505">
        <v>0</v>
      </c>
      <c r="GK505">
        <f>ROUND(R505*(R12)/100,2)</f>
        <v>0</v>
      </c>
      <c r="GL505">
        <f t="shared" si="272"/>
        <v>0</v>
      </c>
      <c r="GM505">
        <f t="shared" si="273"/>
        <v>6718.41</v>
      </c>
      <c r="GN505">
        <f t="shared" si="274"/>
        <v>0</v>
      </c>
      <c r="GO505">
        <f t="shared" si="275"/>
        <v>0</v>
      </c>
      <c r="GP505">
        <f t="shared" si="276"/>
        <v>6718.41</v>
      </c>
      <c r="GR505">
        <v>0</v>
      </c>
      <c r="GS505">
        <v>3</v>
      </c>
      <c r="GT505">
        <v>0</v>
      </c>
      <c r="GU505" t="s">
        <v>3</v>
      </c>
      <c r="GV505">
        <f t="shared" si="277"/>
        <v>0</v>
      </c>
      <c r="GW505">
        <v>1</v>
      </c>
      <c r="GX505">
        <f t="shared" si="278"/>
        <v>0</v>
      </c>
      <c r="HA505">
        <v>0</v>
      </c>
      <c r="HB505">
        <v>0</v>
      </c>
      <c r="HC505">
        <f t="shared" si="279"/>
        <v>0</v>
      </c>
      <c r="HE505" t="s">
        <v>3</v>
      </c>
      <c r="HF505" t="s">
        <v>3</v>
      </c>
      <c r="HM505" t="s">
        <v>3</v>
      </c>
      <c r="HN505" t="s">
        <v>3</v>
      </c>
      <c r="HO505" t="s">
        <v>3</v>
      </c>
      <c r="HP505" t="s">
        <v>3</v>
      </c>
      <c r="HQ505" t="s">
        <v>3</v>
      </c>
      <c r="IK505">
        <v>0</v>
      </c>
    </row>
    <row r="506" spans="1:245" x14ac:dyDescent="0.2">
      <c r="A506">
        <v>17</v>
      </c>
      <c r="B506">
        <v>1</v>
      </c>
      <c r="D506">
        <f>ROW(EtalonRes!A131)</f>
        <v>131</v>
      </c>
      <c r="E506" t="s">
        <v>3</v>
      </c>
      <c r="F506" t="s">
        <v>220</v>
      </c>
      <c r="G506" t="s">
        <v>221</v>
      </c>
      <c r="H506" t="s">
        <v>18</v>
      </c>
      <c r="I506">
        <v>4</v>
      </c>
      <c r="J506">
        <v>0</v>
      </c>
      <c r="K506">
        <v>4</v>
      </c>
      <c r="O506">
        <f t="shared" si="247"/>
        <v>370.44</v>
      </c>
      <c r="P506">
        <f t="shared" si="248"/>
        <v>0</v>
      </c>
      <c r="Q506">
        <f t="shared" si="249"/>
        <v>0</v>
      </c>
      <c r="R506">
        <f t="shared" si="250"/>
        <v>0</v>
      </c>
      <c r="S506">
        <f t="shared" si="251"/>
        <v>370.44</v>
      </c>
      <c r="T506">
        <f t="shared" si="252"/>
        <v>0</v>
      </c>
      <c r="U506">
        <f t="shared" si="253"/>
        <v>0.60000000000000009</v>
      </c>
      <c r="V506">
        <f t="shared" si="254"/>
        <v>0</v>
      </c>
      <c r="W506">
        <f t="shared" si="255"/>
        <v>0</v>
      </c>
      <c r="X506">
        <f t="shared" si="256"/>
        <v>259.31</v>
      </c>
      <c r="Y506">
        <f t="shared" si="257"/>
        <v>37.04</v>
      </c>
      <c r="AA506">
        <v>-1</v>
      </c>
      <c r="AB506">
        <f t="shared" si="258"/>
        <v>92.61</v>
      </c>
      <c r="AC506">
        <f>ROUND(((ES506*3)),6)</f>
        <v>0</v>
      </c>
      <c r="AD506">
        <f>ROUND(((((ET506*3))-((EU506*3)))+AE506),6)</f>
        <v>0</v>
      </c>
      <c r="AE506">
        <f>ROUND(((EU506*3)),6)</f>
        <v>0</v>
      </c>
      <c r="AF506">
        <f>ROUND(((EV506*3)),6)</f>
        <v>92.61</v>
      </c>
      <c r="AG506">
        <f t="shared" si="259"/>
        <v>0</v>
      </c>
      <c r="AH506">
        <f>((EW506*3))</f>
        <v>0.15000000000000002</v>
      </c>
      <c r="AI506">
        <f>((EX506*3))</f>
        <v>0</v>
      </c>
      <c r="AJ506">
        <f t="shared" si="260"/>
        <v>0</v>
      </c>
      <c r="AK506">
        <v>30.87</v>
      </c>
      <c r="AL506">
        <v>0</v>
      </c>
      <c r="AM506">
        <v>0</v>
      </c>
      <c r="AN506">
        <v>0</v>
      </c>
      <c r="AO506">
        <v>30.87</v>
      </c>
      <c r="AP506">
        <v>0</v>
      </c>
      <c r="AQ506">
        <v>0.05</v>
      </c>
      <c r="AR506">
        <v>0</v>
      </c>
      <c r="AS506">
        <v>0</v>
      </c>
      <c r="AT506">
        <v>70</v>
      </c>
      <c r="AU506">
        <v>10</v>
      </c>
      <c r="AV506">
        <v>1</v>
      </c>
      <c r="AW506">
        <v>1</v>
      </c>
      <c r="AZ506">
        <v>1</v>
      </c>
      <c r="BA506">
        <v>1</v>
      </c>
      <c r="BB506">
        <v>1</v>
      </c>
      <c r="BC506">
        <v>1</v>
      </c>
      <c r="BD506" t="s">
        <v>3</v>
      </c>
      <c r="BE506" t="s">
        <v>3</v>
      </c>
      <c r="BF506" t="s">
        <v>3</v>
      </c>
      <c r="BG506" t="s">
        <v>3</v>
      </c>
      <c r="BH506">
        <v>0</v>
      </c>
      <c r="BI506">
        <v>4</v>
      </c>
      <c r="BJ506" t="s">
        <v>222</v>
      </c>
      <c r="BM506">
        <v>0</v>
      </c>
      <c r="BN506">
        <v>0</v>
      </c>
      <c r="BO506" t="s">
        <v>3</v>
      </c>
      <c r="BP506">
        <v>0</v>
      </c>
      <c r="BQ506">
        <v>1</v>
      </c>
      <c r="BR506">
        <v>0</v>
      </c>
      <c r="BS506">
        <v>1</v>
      </c>
      <c r="BT506">
        <v>1</v>
      </c>
      <c r="BU506">
        <v>1</v>
      </c>
      <c r="BV506">
        <v>1</v>
      </c>
      <c r="BW506">
        <v>1</v>
      </c>
      <c r="BX506">
        <v>1</v>
      </c>
      <c r="BY506" t="s">
        <v>3</v>
      </c>
      <c r="BZ506">
        <v>70</v>
      </c>
      <c r="CA506">
        <v>10</v>
      </c>
      <c r="CB506" t="s">
        <v>3</v>
      </c>
      <c r="CE506">
        <v>0</v>
      </c>
      <c r="CF506">
        <v>0</v>
      </c>
      <c r="CG506">
        <v>0</v>
      </c>
      <c r="CM506">
        <v>0</v>
      </c>
      <c r="CN506" t="s">
        <v>3</v>
      </c>
      <c r="CO506">
        <v>0</v>
      </c>
      <c r="CP506">
        <f t="shared" si="261"/>
        <v>370.44</v>
      </c>
      <c r="CQ506">
        <f t="shared" si="262"/>
        <v>0</v>
      </c>
      <c r="CR506">
        <f>(((((ET506*3))*BB506-((EU506*3))*BS506)+AE506*BS506)*AV506)</f>
        <v>0</v>
      </c>
      <c r="CS506">
        <f t="shared" si="263"/>
        <v>0</v>
      </c>
      <c r="CT506">
        <f t="shared" si="264"/>
        <v>92.61</v>
      </c>
      <c r="CU506">
        <f t="shared" si="265"/>
        <v>0</v>
      </c>
      <c r="CV506">
        <f t="shared" si="266"/>
        <v>0.15000000000000002</v>
      </c>
      <c r="CW506">
        <f t="shared" si="267"/>
        <v>0</v>
      </c>
      <c r="CX506">
        <f t="shared" si="268"/>
        <v>0</v>
      </c>
      <c r="CY506">
        <f t="shared" si="269"/>
        <v>259.30799999999999</v>
      </c>
      <c r="CZ506">
        <f t="shared" si="270"/>
        <v>37.044000000000004</v>
      </c>
      <c r="DC506" t="s">
        <v>3</v>
      </c>
      <c r="DD506" t="s">
        <v>155</v>
      </c>
      <c r="DE506" t="s">
        <v>155</v>
      </c>
      <c r="DF506" t="s">
        <v>155</v>
      </c>
      <c r="DG506" t="s">
        <v>155</v>
      </c>
      <c r="DH506" t="s">
        <v>3</v>
      </c>
      <c r="DI506" t="s">
        <v>155</v>
      </c>
      <c r="DJ506" t="s">
        <v>155</v>
      </c>
      <c r="DK506" t="s">
        <v>3</v>
      </c>
      <c r="DL506" t="s">
        <v>3</v>
      </c>
      <c r="DM506" t="s">
        <v>3</v>
      </c>
      <c r="DN506">
        <v>0</v>
      </c>
      <c r="DO506">
        <v>0</v>
      </c>
      <c r="DP506">
        <v>1</v>
      </c>
      <c r="DQ506">
        <v>1</v>
      </c>
      <c r="DU506">
        <v>16987630</v>
      </c>
      <c r="DV506" t="s">
        <v>18</v>
      </c>
      <c r="DW506" t="s">
        <v>18</v>
      </c>
      <c r="DX506">
        <v>1</v>
      </c>
      <c r="DZ506" t="s">
        <v>3</v>
      </c>
      <c r="EA506" t="s">
        <v>3</v>
      </c>
      <c r="EB506" t="s">
        <v>3</v>
      </c>
      <c r="EC506" t="s">
        <v>3</v>
      </c>
      <c r="EE506">
        <v>1441815344</v>
      </c>
      <c r="EF506">
        <v>1</v>
      </c>
      <c r="EG506" t="s">
        <v>21</v>
      </c>
      <c r="EH506">
        <v>0</v>
      </c>
      <c r="EI506" t="s">
        <v>3</v>
      </c>
      <c r="EJ506">
        <v>4</v>
      </c>
      <c r="EK506">
        <v>0</v>
      </c>
      <c r="EL506" t="s">
        <v>22</v>
      </c>
      <c r="EM506" t="s">
        <v>23</v>
      </c>
      <c r="EO506" t="s">
        <v>3</v>
      </c>
      <c r="EQ506">
        <v>1024</v>
      </c>
      <c r="ER506">
        <v>30.87</v>
      </c>
      <c r="ES506">
        <v>0</v>
      </c>
      <c r="ET506">
        <v>0</v>
      </c>
      <c r="EU506">
        <v>0</v>
      </c>
      <c r="EV506">
        <v>30.87</v>
      </c>
      <c r="EW506">
        <v>0.05</v>
      </c>
      <c r="EX506">
        <v>0</v>
      </c>
      <c r="EY506">
        <v>0</v>
      </c>
      <c r="FQ506">
        <v>0</v>
      </c>
      <c r="FR506">
        <f t="shared" si="271"/>
        <v>0</v>
      </c>
      <c r="FS506">
        <v>0</v>
      </c>
      <c r="FX506">
        <v>70</v>
      </c>
      <c r="FY506">
        <v>10</v>
      </c>
      <c r="GA506" t="s">
        <v>3</v>
      </c>
      <c r="GD506">
        <v>0</v>
      </c>
      <c r="GF506">
        <v>1105260746</v>
      </c>
      <c r="GG506">
        <v>2</v>
      </c>
      <c r="GH506">
        <v>1</v>
      </c>
      <c r="GI506">
        <v>-2</v>
      </c>
      <c r="GJ506">
        <v>0</v>
      </c>
      <c r="GK506">
        <f>ROUND(R506*(R12)/100,2)</f>
        <v>0</v>
      </c>
      <c r="GL506">
        <f t="shared" si="272"/>
        <v>0</v>
      </c>
      <c r="GM506">
        <f t="shared" si="273"/>
        <v>666.79</v>
      </c>
      <c r="GN506">
        <f t="shared" si="274"/>
        <v>0</v>
      </c>
      <c r="GO506">
        <f t="shared" si="275"/>
        <v>0</v>
      </c>
      <c r="GP506">
        <f t="shared" si="276"/>
        <v>666.79</v>
      </c>
      <c r="GR506">
        <v>0</v>
      </c>
      <c r="GS506">
        <v>3</v>
      </c>
      <c r="GT506">
        <v>0</v>
      </c>
      <c r="GU506" t="s">
        <v>3</v>
      </c>
      <c r="GV506">
        <f t="shared" si="277"/>
        <v>0</v>
      </c>
      <c r="GW506">
        <v>1</v>
      </c>
      <c r="GX506">
        <f t="shared" si="278"/>
        <v>0</v>
      </c>
      <c r="HA506">
        <v>0</v>
      </c>
      <c r="HB506">
        <v>0</v>
      </c>
      <c r="HC506">
        <f t="shared" si="279"/>
        <v>0</v>
      </c>
      <c r="HE506" t="s">
        <v>3</v>
      </c>
      <c r="HF506" t="s">
        <v>3</v>
      </c>
      <c r="HM506" t="s">
        <v>3</v>
      </c>
      <c r="HN506" t="s">
        <v>3</v>
      </c>
      <c r="HO506" t="s">
        <v>3</v>
      </c>
      <c r="HP506" t="s">
        <v>3</v>
      </c>
      <c r="HQ506" t="s">
        <v>3</v>
      </c>
      <c r="IK506">
        <v>0</v>
      </c>
    </row>
    <row r="507" spans="1:245" x14ac:dyDescent="0.2">
      <c r="A507">
        <v>17</v>
      </c>
      <c r="B507">
        <v>1</v>
      </c>
      <c r="C507">
        <f>ROW(SmtRes!A50)</f>
        <v>50</v>
      </c>
      <c r="D507">
        <f>ROW(EtalonRes!A135)</f>
        <v>135</v>
      </c>
      <c r="E507" t="s">
        <v>3</v>
      </c>
      <c r="F507" t="s">
        <v>235</v>
      </c>
      <c r="G507" t="s">
        <v>236</v>
      </c>
      <c r="H507" t="s">
        <v>18</v>
      </c>
      <c r="I507">
        <v>1</v>
      </c>
      <c r="J507">
        <v>0</v>
      </c>
      <c r="K507">
        <v>1</v>
      </c>
      <c r="O507">
        <f t="shared" si="247"/>
        <v>558.16</v>
      </c>
      <c r="P507">
        <f t="shared" si="248"/>
        <v>23.48</v>
      </c>
      <c r="Q507">
        <f t="shared" si="249"/>
        <v>52.12</v>
      </c>
      <c r="R507">
        <f t="shared" si="250"/>
        <v>33.04</v>
      </c>
      <c r="S507">
        <f t="shared" si="251"/>
        <v>482.56</v>
      </c>
      <c r="T507">
        <f t="shared" si="252"/>
        <v>0</v>
      </c>
      <c r="U507">
        <f t="shared" si="253"/>
        <v>0.68</v>
      </c>
      <c r="V507">
        <f t="shared" si="254"/>
        <v>0</v>
      </c>
      <c r="W507">
        <f t="shared" si="255"/>
        <v>0</v>
      </c>
      <c r="X507">
        <f t="shared" si="256"/>
        <v>337.79</v>
      </c>
      <c r="Y507">
        <f t="shared" si="257"/>
        <v>48.26</v>
      </c>
      <c r="AA507">
        <v>-1</v>
      </c>
      <c r="AB507">
        <f t="shared" si="258"/>
        <v>558.16</v>
      </c>
      <c r="AC507">
        <f>ROUND(((ES507*4)),6)</f>
        <v>23.48</v>
      </c>
      <c r="AD507">
        <f>ROUND(((((ET507*4))-((EU507*4)))+AE507),6)</f>
        <v>52.12</v>
      </c>
      <c r="AE507">
        <f>ROUND(((EU507*4)),6)</f>
        <v>33.04</v>
      </c>
      <c r="AF507">
        <f>ROUND(((EV507*4)),6)</f>
        <v>482.56</v>
      </c>
      <c r="AG507">
        <f t="shared" si="259"/>
        <v>0</v>
      </c>
      <c r="AH507">
        <f>((EW507*4))</f>
        <v>0.68</v>
      </c>
      <c r="AI507">
        <f>((EX507*4))</f>
        <v>0</v>
      </c>
      <c r="AJ507">
        <f t="shared" si="260"/>
        <v>0</v>
      </c>
      <c r="AK507">
        <v>139.54</v>
      </c>
      <c r="AL507">
        <v>5.87</v>
      </c>
      <c r="AM507">
        <v>13.03</v>
      </c>
      <c r="AN507">
        <v>8.26</v>
      </c>
      <c r="AO507">
        <v>120.64</v>
      </c>
      <c r="AP507">
        <v>0</v>
      </c>
      <c r="AQ507">
        <v>0.17</v>
      </c>
      <c r="AR507">
        <v>0</v>
      </c>
      <c r="AS507">
        <v>0</v>
      </c>
      <c r="AT507">
        <v>70</v>
      </c>
      <c r="AU507">
        <v>10</v>
      </c>
      <c r="AV507">
        <v>1</v>
      </c>
      <c r="AW507">
        <v>1</v>
      </c>
      <c r="AZ507">
        <v>1</v>
      </c>
      <c r="BA507">
        <v>1</v>
      </c>
      <c r="BB507">
        <v>1</v>
      </c>
      <c r="BC507">
        <v>1</v>
      </c>
      <c r="BD507" t="s">
        <v>3</v>
      </c>
      <c r="BE507" t="s">
        <v>3</v>
      </c>
      <c r="BF507" t="s">
        <v>3</v>
      </c>
      <c r="BG507" t="s">
        <v>3</v>
      </c>
      <c r="BH507">
        <v>0</v>
      </c>
      <c r="BI507">
        <v>4</v>
      </c>
      <c r="BJ507" t="s">
        <v>237</v>
      </c>
      <c r="BM507">
        <v>0</v>
      </c>
      <c r="BN507">
        <v>0</v>
      </c>
      <c r="BO507" t="s">
        <v>3</v>
      </c>
      <c r="BP507">
        <v>0</v>
      </c>
      <c r="BQ507">
        <v>1</v>
      </c>
      <c r="BR507">
        <v>0</v>
      </c>
      <c r="BS507">
        <v>1</v>
      </c>
      <c r="BT507">
        <v>1</v>
      </c>
      <c r="BU507">
        <v>1</v>
      </c>
      <c r="BV507">
        <v>1</v>
      </c>
      <c r="BW507">
        <v>1</v>
      </c>
      <c r="BX507">
        <v>1</v>
      </c>
      <c r="BY507" t="s">
        <v>3</v>
      </c>
      <c r="BZ507">
        <v>70</v>
      </c>
      <c r="CA507">
        <v>10</v>
      </c>
      <c r="CB507" t="s">
        <v>3</v>
      </c>
      <c r="CE507">
        <v>0</v>
      </c>
      <c r="CF507">
        <v>0</v>
      </c>
      <c r="CG507">
        <v>0</v>
      </c>
      <c r="CM507">
        <v>0</v>
      </c>
      <c r="CN507" t="s">
        <v>3</v>
      </c>
      <c r="CO507">
        <v>0</v>
      </c>
      <c r="CP507">
        <f t="shared" si="261"/>
        <v>558.16</v>
      </c>
      <c r="CQ507">
        <f t="shared" si="262"/>
        <v>23.48</v>
      </c>
      <c r="CR507">
        <f>(((((ET507*4))*BB507-((EU507*4))*BS507)+AE507*BS507)*AV507)</f>
        <v>52.12</v>
      </c>
      <c r="CS507">
        <f t="shared" si="263"/>
        <v>33.04</v>
      </c>
      <c r="CT507">
        <f t="shared" si="264"/>
        <v>482.56</v>
      </c>
      <c r="CU507">
        <f t="shared" si="265"/>
        <v>0</v>
      </c>
      <c r="CV507">
        <f t="shared" si="266"/>
        <v>0.68</v>
      </c>
      <c r="CW507">
        <f t="shared" si="267"/>
        <v>0</v>
      </c>
      <c r="CX507">
        <f t="shared" si="268"/>
        <v>0</v>
      </c>
      <c r="CY507">
        <f t="shared" si="269"/>
        <v>337.79199999999997</v>
      </c>
      <c r="CZ507">
        <f t="shared" si="270"/>
        <v>48.256</v>
      </c>
      <c r="DC507" t="s">
        <v>3</v>
      </c>
      <c r="DD507" t="s">
        <v>28</v>
      </c>
      <c r="DE507" t="s">
        <v>28</v>
      </c>
      <c r="DF507" t="s">
        <v>28</v>
      </c>
      <c r="DG507" t="s">
        <v>28</v>
      </c>
      <c r="DH507" t="s">
        <v>3</v>
      </c>
      <c r="DI507" t="s">
        <v>28</v>
      </c>
      <c r="DJ507" t="s">
        <v>28</v>
      </c>
      <c r="DK507" t="s">
        <v>3</v>
      </c>
      <c r="DL507" t="s">
        <v>3</v>
      </c>
      <c r="DM507" t="s">
        <v>3</v>
      </c>
      <c r="DN507">
        <v>0</v>
      </c>
      <c r="DO507">
        <v>0</v>
      </c>
      <c r="DP507">
        <v>1</v>
      </c>
      <c r="DQ507">
        <v>1</v>
      </c>
      <c r="DU507">
        <v>16987630</v>
      </c>
      <c r="DV507" t="s">
        <v>18</v>
      </c>
      <c r="DW507" t="s">
        <v>18</v>
      </c>
      <c r="DX507">
        <v>1</v>
      </c>
      <c r="DZ507" t="s">
        <v>3</v>
      </c>
      <c r="EA507" t="s">
        <v>3</v>
      </c>
      <c r="EB507" t="s">
        <v>3</v>
      </c>
      <c r="EC507" t="s">
        <v>3</v>
      </c>
      <c r="EE507">
        <v>1441815344</v>
      </c>
      <c r="EF507">
        <v>1</v>
      </c>
      <c r="EG507" t="s">
        <v>21</v>
      </c>
      <c r="EH507">
        <v>0</v>
      </c>
      <c r="EI507" t="s">
        <v>3</v>
      </c>
      <c r="EJ507">
        <v>4</v>
      </c>
      <c r="EK507">
        <v>0</v>
      </c>
      <c r="EL507" t="s">
        <v>22</v>
      </c>
      <c r="EM507" t="s">
        <v>23</v>
      </c>
      <c r="EO507" t="s">
        <v>3</v>
      </c>
      <c r="EQ507">
        <v>1024</v>
      </c>
      <c r="ER507">
        <v>139.54</v>
      </c>
      <c r="ES507">
        <v>5.87</v>
      </c>
      <c r="ET507">
        <v>13.03</v>
      </c>
      <c r="EU507">
        <v>8.26</v>
      </c>
      <c r="EV507">
        <v>120.64</v>
      </c>
      <c r="EW507">
        <v>0.17</v>
      </c>
      <c r="EX507">
        <v>0</v>
      </c>
      <c r="EY507">
        <v>0</v>
      </c>
      <c r="FQ507">
        <v>0</v>
      </c>
      <c r="FR507">
        <f t="shared" si="271"/>
        <v>0</v>
      </c>
      <c r="FS507">
        <v>0</v>
      </c>
      <c r="FX507">
        <v>70</v>
      </c>
      <c r="FY507">
        <v>10</v>
      </c>
      <c r="GA507" t="s">
        <v>3</v>
      </c>
      <c r="GD507">
        <v>0</v>
      </c>
      <c r="GF507">
        <v>-1153194852</v>
      </c>
      <c r="GG507">
        <v>2</v>
      </c>
      <c r="GH507">
        <v>1</v>
      </c>
      <c r="GI507">
        <v>-2</v>
      </c>
      <c r="GJ507">
        <v>0</v>
      </c>
      <c r="GK507">
        <f>ROUND(R507*(R12)/100,2)</f>
        <v>35.68</v>
      </c>
      <c r="GL507">
        <f t="shared" si="272"/>
        <v>0</v>
      </c>
      <c r="GM507">
        <f t="shared" si="273"/>
        <v>979.89</v>
      </c>
      <c r="GN507">
        <f t="shared" si="274"/>
        <v>0</v>
      </c>
      <c r="GO507">
        <f t="shared" si="275"/>
        <v>0</v>
      </c>
      <c r="GP507">
        <f t="shared" si="276"/>
        <v>979.89</v>
      </c>
      <c r="GR507">
        <v>0</v>
      </c>
      <c r="GS507">
        <v>3</v>
      </c>
      <c r="GT507">
        <v>0</v>
      </c>
      <c r="GU507" t="s">
        <v>3</v>
      </c>
      <c r="GV507">
        <f t="shared" si="277"/>
        <v>0</v>
      </c>
      <c r="GW507">
        <v>1</v>
      </c>
      <c r="GX507">
        <f t="shared" si="278"/>
        <v>0</v>
      </c>
      <c r="HA507">
        <v>0</v>
      </c>
      <c r="HB507">
        <v>0</v>
      </c>
      <c r="HC507">
        <f t="shared" si="279"/>
        <v>0</v>
      </c>
      <c r="HE507" t="s">
        <v>3</v>
      </c>
      <c r="HF507" t="s">
        <v>3</v>
      </c>
      <c r="HM507" t="s">
        <v>3</v>
      </c>
      <c r="HN507" t="s">
        <v>3</v>
      </c>
      <c r="HO507" t="s">
        <v>3</v>
      </c>
      <c r="HP507" t="s">
        <v>3</v>
      </c>
      <c r="HQ507" t="s">
        <v>3</v>
      </c>
      <c r="IK507">
        <v>0</v>
      </c>
    </row>
    <row r="508" spans="1:245" x14ac:dyDescent="0.2">
      <c r="A508">
        <v>17</v>
      </c>
      <c r="B508">
        <v>1</v>
      </c>
      <c r="C508">
        <f>ROW(SmtRes!A53)</f>
        <v>53</v>
      </c>
      <c r="D508">
        <f>ROW(EtalonRes!A138)</f>
        <v>138</v>
      </c>
      <c r="E508" t="s">
        <v>238</v>
      </c>
      <c r="F508" t="s">
        <v>239</v>
      </c>
      <c r="G508" t="s">
        <v>240</v>
      </c>
      <c r="H508" t="s">
        <v>18</v>
      </c>
      <c r="I508">
        <f>ROUND(1+14,9)</f>
        <v>15</v>
      </c>
      <c r="J508">
        <v>0</v>
      </c>
      <c r="K508">
        <f>ROUND(1+14,9)</f>
        <v>15</v>
      </c>
      <c r="O508">
        <f t="shared" si="247"/>
        <v>6522.9</v>
      </c>
      <c r="P508">
        <f t="shared" si="248"/>
        <v>135.9</v>
      </c>
      <c r="Q508">
        <f t="shared" si="249"/>
        <v>0</v>
      </c>
      <c r="R508">
        <f t="shared" si="250"/>
        <v>0</v>
      </c>
      <c r="S508">
        <f t="shared" si="251"/>
        <v>6387</v>
      </c>
      <c r="T508">
        <f t="shared" si="252"/>
        <v>0</v>
      </c>
      <c r="U508">
        <f t="shared" si="253"/>
        <v>9</v>
      </c>
      <c r="V508">
        <f t="shared" si="254"/>
        <v>0</v>
      </c>
      <c r="W508">
        <f t="shared" si="255"/>
        <v>0</v>
      </c>
      <c r="X508">
        <f t="shared" si="256"/>
        <v>4470.8999999999996</v>
      </c>
      <c r="Y508">
        <f t="shared" si="257"/>
        <v>638.70000000000005</v>
      </c>
      <c r="AA508">
        <v>1473091778</v>
      </c>
      <c r="AB508">
        <f t="shared" si="258"/>
        <v>434.86</v>
      </c>
      <c r="AC508">
        <f>ROUND(((ES508*2)),6)</f>
        <v>9.06</v>
      </c>
      <c r="AD508">
        <f>ROUND(((((ET508*2))-((EU508*2)))+AE508),6)</f>
        <v>0</v>
      </c>
      <c r="AE508">
        <f>ROUND(((EU508*2)),6)</f>
        <v>0</v>
      </c>
      <c r="AF508">
        <f>ROUND(((EV508*2)),6)</f>
        <v>425.8</v>
      </c>
      <c r="AG508">
        <f t="shared" si="259"/>
        <v>0</v>
      </c>
      <c r="AH508">
        <f>((EW508*2))</f>
        <v>0.6</v>
      </c>
      <c r="AI508">
        <f>((EX508*2))</f>
        <v>0</v>
      </c>
      <c r="AJ508">
        <f t="shared" si="260"/>
        <v>0</v>
      </c>
      <c r="AK508">
        <v>217.43</v>
      </c>
      <c r="AL508">
        <v>4.53</v>
      </c>
      <c r="AM508">
        <v>0</v>
      </c>
      <c r="AN508">
        <v>0</v>
      </c>
      <c r="AO508">
        <v>212.9</v>
      </c>
      <c r="AP508">
        <v>0</v>
      </c>
      <c r="AQ508">
        <v>0.3</v>
      </c>
      <c r="AR508">
        <v>0</v>
      </c>
      <c r="AS508">
        <v>0</v>
      </c>
      <c r="AT508">
        <v>70</v>
      </c>
      <c r="AU508">
        <v>10</v>
      </c>
      <c r="AV508">
        <v>1</v>
      </c>
      <c r="AW508">
        <v>1</v>
      </c>
      <c r="AZ508">
        <v>1</v>
      </c>
      <c r="BA508">
        <v>1</v>
      </c>
      <c r="BB508">
        <v>1</v>
      </c>
      <c r="BC508">
        <v>1</v>
      </c>
      <c r="BD508" t="s">
        <v>3</v>
      </c>
      <c r="BE508" t="s">
        <v>3</v>
      </c>
      <c r="BF508" t="s">
        <v>3</v>
      </c>
      <c r="BG508" t="s">
        <v>3</v>
      </c>
      <c r="BH508">
        <v>0</v>
      </c>
      <c r="BI508">
        <v>4</v>
      </c>
      <c r="BJ508" t="s">
        <v>241</v>
      </c>
      <c r="BM508">
        <v>0</v>
      </c>
      <c r="BN508">
        <v>0</v>
      </c>
      <c r="BO508" t="s">
        <v>3</v>
      </c>
      <c r="BP508">
        <v>0</v>
      </c>
      <c r="BQ508">
        <v>1</v>
      </c>
      <c r="BR508">
        <v>0</v>
      </c>
      <c r="BS508">
        <v>1</v>
      </c>
      <c r="BT508">
        <v>1</v>
      </c>
      <c r="BU508">
        <v>1</v>
      </c>
      <c r="BV508">
        <v>1</v>
      </c>
      <c r="BW508">
        <v>1</v>
      </c>
      <c r="BX508">
        <v>1</v>
      </c>
      <c r="BY508" t="s">
        <v>3</v>
      </c>
      <c r="BZ508">
        <v>70</v>
      </c>
      <c r="CA508">
        <v>10</v>
      </c>
      <c r="CB508" t="s">
        <v>3</v>
      </c>
      <c r="CE508">
        <v>0</v>
      </c>
      <c r="CF508">
        <v>0</v>
      </c>
      <c r="CG508">
        <v>0</v>
      </c>
      <c r="CM508">
        <v>0</v>
      </c>
      <c r="CN508" t="s">
        <v>3</v>
      </c>
      <c r="CO508">
        <v>0</v>
      </c>
      <c r="CP508">
        <f t="shared" si="261"/>
        <v>6522.9</v>
      </c>
      <c r="CQ508">
        <f t="shared" si="262"/>
        <v>9.06</v>
      </c>
      <c r="CR508">
        <f>(((((ET508*2))*BB508-((EU508*2))*BS508)+AE508*BS508)*AV508)</f>
        <v>0</v>
      </c>
      <c r="CS508">
        <f t="shared" si="263"/>
        <v>0</v>
      </c>
      <c r="CT508">
        <f t="shared" si="264"/>
        <v>425.8</v>
      </c>
      <c r="CU508">
        <f t="shared" si="265"/>
        <v>0</v>
      </c>
      <c r="CV508">
        <f t="shared" si="266"/>
        <v>0.6</v>
      </c>
      <c r="CW508">
        <f t="shared" si="267"/>
        <v>0</v>
      </c>
      <c r="CX508">
        <f t="shared" si="268"/>
        <v>0</v>
      </c>
      <c r="CY508">
        <f t="shared" si="269"/>
        <v>4470.8999999999996</v>
      </c>
      <c r="CZ508">
        <f t="shared" si="270"/>
        <v>638.70000000000005</v>
      </c>
      <c r="DC508" t="s">
        <v>3</v>
      </c>
      <c r="DD508" t="s">
        <v>173</v>
      </c>
      <c r="DE508" t="s">
        <v>173</v>
      </c>
      <c r="DF508" t="s">
        <v>173</v>
      </c>
      <c r="DG508" t="s">
        <v>173</v>
      </c>
      <c r="DH508" t="s">
        <v>3</v>
      </c>
      <c r="DI508" t="s">
        <v>173</v>
      </c>
      <c r="DJ508" t="s">
        <v>173</v>
      </c>
      <c r="DK508" t="s">
        <v>3</v>
      </c>
      <c r="DL508" t="s">
        <v>3</v>
      </c>
      <c r="DM508" t="s">
        <v>3</v>
      </c>
      <c r="DN508">
        <v>0</v>
      </c>
      <c r="DO508">
        <v>0</v>
      </c>
      <c r="DP508">
        <v>1</v>
      </c>
      <c r="DQ508">
        <v>1</v>
      </c>
      <c r="DU508">
        <v>16987630</v>
      </c>
      <c r="DV508" t="s">
        <v>18</v>
      </c>
      <c r="DW508" t="s">
        <v>18</v>
      </c>
      <c r="DX508">
        <v>1</v>
      </c>
      <c r="DZ508" t="s">
        <v>3</v>
      </c>
      <c r="EA508" t="s">
        <v>3</v>
      </c>
      <c r="EB508" t="s">
        <v>3</v>
      </c>
      <c r="EC508" t="s">
        <v>3</v>
      </c>
      <c r="EE508">
        <v>1441815344</v>
      </c>
      <c r="EF508">
        <v>1</v>
      </c>
      <c r="EG508" t="s">
        <v>21</v>
      </c>
      <c r="EH508">
        <v>0</v>
      </c>
      <c r="EI508" t="s">
        <v>3</v>
      </c>
      <c r="EJ508">
        <v>4</v>
      </c>
      <c r="EK508">
        <v>0</v>
      </c>
      <c r="EL508" t="s">
        <v>22</v>
      </c>
      <c r="EM508" t="s">
        <v>23</v>
      </c>
      <c r="EO508" t="s">
        <v>3</v>
      </c>
      <c r="EQ508">
        <v>0</v>
      </c>
      <c r="ER508">
        <v>217.43</v>
      </c>
      <c r="ES508">
        <v>4.53</v>
      </c>
      <c r="ET508">
        <v>0</v>
      </c>
      <c r="EU508">
        <v>0</v>
      </c>
      <c r="EV508">
        <v>212.9</v>
      </c>
      <c r="EW508">
        <v>0.3</v>
      </c>
      <c r="EX508">
        <v>0</v>
      </c>
      <c r="EY508">
        <v>0</v>
      </c>
      <c r="FQ508">
        <v>0</v>
      </c>
      <c r="FR508">
        <f t="shared" si="271"/>
        <v>0</v>
      </c>
      <c r="FS508">
        <v>0</v>
      </c>
      <c r="FX508">
        <v>70</v>
      </c>
      <c r="FY508">
        <v>10</v>
      </c>
      <c r="GA508" t="s">
        <v>3</v>
      </c>
      <c r="GD508">
        <v>0</v>
      </c>
      <c r="GF508">
        <v>1338640914</v>
      </c>
      <c r="GG508">
        <v>2</v>
      </c>
      <c r="GH508">
        <v>1</v>
      </c>
      <c r="GI508">
        <v>-2</v>
      </c>
      <c r="GJ508">
        <v>0</v>
      </c>
      <c r="GK508">
        <f>ROUND(R508*(R12)/100,2)</f>
        <v>0</v>
      </c>
      <c r="GL508">
        <f t="shared" si="272"/>
        <v>0</v>
      </c>
      <c r="GM508">
        <f t="shared" si="273"/>
        <v>11632.5</v>
      </c>
      <c r="GN508">
        <f t="shared" si="274"/>
        <v>0</v>
      </c>
      <c r="GO508">
        <f t="shared" si="275"/>
        <v>0</v>
      </c>
      <c r="GP508">
        <f t="shared" si="276"/>
        <v>11632.5</v>
      </c>
      <c r="GR508">
        <v>0</v>
      </c>
      <c r="GS508">
        <v>3</v>
      </c>
      <c r="GT508">
        <v>0</v>
      </c>
      <c r="GU508" t="s">
        <v>3</v>
      </c>
      <c r="GV508">
        <f t="shared" si="277"/>
        <v>0</v>
      </c>
      <c r="GW508">
        <v>1</v>
      </c>
      <c r="GX508">
        <f t="shared" si="278"/>
        <v>0</v>
      </c>
      <c r="HA508">
        <v>0</v>
      </c>
      <c r="HB508">
        <v>0</v>
      </c>
      <c r="HC508">
        <f t="shared" si="279"/>
        <v>0</v>
      </c>
      <c r="HE508" t="s">
        <v>3</v>
      </c>
      <c r="HF508" t="s">
        <v>3</v>
      </c>
      <c r="HM508" t="s">
        <v>3</v>
      </c>
      <c r="HN508" t="s">
        <v>3</v>
      </c>
      <c r="HO508" t="s">
        <v>3</v>
      </c>
      <c r="HP508" t="s">
        <v>3</v>
      </c>
      <c r="HQ508" t="s">
        <v>3</v>
      </c>
      <c r="IK508">
        <v>0</v>
      </c>
    </row>
    <row r="509" spans="1:245" x14ac:dyDescent="0.2">
      <c r="A509">
        <v>17</v>
      </c>
      <c r="B509">
        <v>1</v>
      </c>
      <c r="C509">
        <f>ROW(SmtRes!A57)</f>
        <v>57</v>
      </c>
      <c r="D509">
        <f>ROW(EtalonRes!A142)</f>
        <v>142</v>
      </c>
      <c r="E509" t="s">
        <v>3</v>
      </c>
      <c r="F509" t="s">
        <v>235</v>
      </c>
      <c r="G509" t="s">
        <v>242</v>
      </c>
      <c r="H509" t="s">
        <v>18</v>
      </c>
      <c r="I509">
        <v>1</v>
      </c>
      <c r="J509">
        <v>0</v>
      </c>
      <c r="K509">
        <v>1</v>
      </c>
      <c r="O509">
        <f t="shared" si="247"/>
        <v>558.16</v>
      </c>
      <c r="P509">
        <f t="shared" si="248"/>
        <v>23.48</v>
      </c>
      <c r="Q509">
        <f t="shared" si="249"/>
        <v>52.12</v>
      </c>
      <c r="R509">
        <f t="shared" si="250"/>
        <v>33.04</v>
      </c>
      <c r="S509">
        <f t="shared" si="251"/>
        <v>482.56</v>
      </c>
      <c r="T509">
        <f t="shared" si="252"/>
        <v>0</v>
      </c>
      <c r="U509">
        <f t="shared" si="253"/>
        <v>0.68</v>
      </c>
      <c r="V509">
        <f t="shared" si="254"/>
        <v>0</v>
      </c>
      <c r="W509">
        <f t="shared" si="255"/>
        <v>0</v>
      </c>
      <c r="X509">
        <f t="shared" si="256"/>
        <v>337.79</v>
      </c>
      <c r="Y509">
        <f t="shared" si="257"/>
        <v>48.26</v>
      </c>
      <c r="AA509">
        <v>-1</v>
      </c>
      <c r="AB509">
        <f t="shared" si="258"/>
        <v>558.16</v>
      </c>
      <c r="AC509">
        <f>ROUND(((ES509*4)),6)</f>
        <v>23.48</v>
      </c>
      <c r="AD509">
        <f>ROUND(((((ET509*4))-((EU509*4)))+AE509),6)</f>
        <v>52.12</v>
      </c>
      <c r="AE509">
        <f>ROUND(((EU509*4)),6)</f>
        <v>33.04</v>
      </c>
      <c r="AF509">
        <f>ROUND(((EV509*4)),6)</f>
        <v>482.56</v>
      </c>
      <c r="AG509">
        <f t="shared" si="259"/>
        <v>0</v>
      </c>
      <c r="AH509">
        <f>((EW509*4))</f>
        <v>0.68</v>
      </c>
      <c r="AI509">
        <f>((EX509*4))</f>
        <v>0</v>
      </c>
      <c r="AJ509">
        <f t="shared" si="260"/>
        <v>0</v>
      </c>
      <c r="AK509">
        <v>139.54</v>
      </c>
      <c r="AL509">
        <v>5.87</v>
      </c>
      <c r="AM509">
        <v>13.03</v>
      </c>
      <c r="AN509">
        <v>8.26</v>
      </c>
      <c r="AO509">
        <v>120.64</v>
      </c>
      <c r="AP509">
        <v>0</v>
      </c>
      <c r="AQ509">
        <v>0.17</v>
      </c>
      <c r="AR509">
        <v>0</v>
      </c>
      <c r="AS509">
        <v>0</v>
      </c>
      <c r="AT509">
        <v>70</v>
      </c>
      <c r="AU509">
        <v>10</v>
      </c>
      <c r="AV509">
        <v>1</v>
      </c>
      <c r="AW509">
        <v>1</v>
      </c>
      <c r="AZ509">
        <v>1</v>
      </c>
      <c r="BA509">
        <v>1</v>
      </c>
      <c r="BB509">
        <v>1</v>
      </c>
      <c r="BC509">
        <v>1</v>
      </c>
      <c r="BD509" t="s">
        <v>3</v>
      </c>
      <c r="BE509" t="s">
        <v>3</v>
      </c>
      <c r="BF509" t="s">
        <v>3</v>
      </c>
      <c r="BG509" t="s">
        <v>3</v>
      </c>
      <c r="BH509">
        <v>0</v>
      </c>
      <c r="BI509">
        <v>4</v>
      </c>
      <c r="BJ509" t="s">
        <v>237</v>
      </c>
      <c r="BM509">
        <v>0</v>
      </c>
      <c r="BN509">
        <v>0</v>
      </c>
      <c r="BO509" t="s">
        <v>3</v>
      </c>
      <c r="BP509">
        <v>0</v>
      </c>
      <c r="BQ509">
        <v>1</v>
      </c>
      <c r="BR509">
        <v>0</v>
      </c>
      <c r="BS509">
        <v>1</v>
      </c>
      <c r="BT509">
        <v>1</v>
      </c>
      <c r="BU509">
        <v>1</v>
      </c>
      <c r="BV509">
        <v>1</v>
      </c>
      <c r="BW509">
        <v>1</v>
      </c>
      <c r="BX509">
        <v>1</v>
      </c>
      <c r="BY509" t="s">
        <v>3</v>
      </c>
      <c r="BZ509">
        <v>70</v>
      </c>
      <c r="CA509">
        <v>10</v>
      </c>
      <c r="CB509" t="s">
        <v>3</v>
      </c>
      <c r="CE509">
        <v>0</v>
      </c>
      <c r="CF509">
        <v>0</v>
      </c>
      <c r="CG509">
        <v>0</v>
      </c>
      <c r="CM509">
        <v>0</v>
      </c>
      <c r="CN509" t="s">
        <v>3</v>
      </c>
      <c r="CO509">
        <v>0</v>
      </c>
      <c r="CP509">
        <f t="shared" si="261"/>
        <v>558.16</v>
      </c>
      <c r="CQ509">
        <f t="shared" si="262"/>
        <v>23.48</v>
      </c>
      <c r="CR509">
        <f>(((((ET509*4))*BB509-((EU509*4))*BS509)+AE509*BS509)*AV509)</f>
        <v>52.12</v>
      </c>
      <c r="CS509">
        <f t="shared" si="263"/>
        <v>33.04</v>
      </c>
      <c r="CT509">
        <f t="shared" si="264"/>
        <v>482.56</v>
      </c>
      <c r="CU509">
        <f t="shared" si="265"/>
        <v>0</v>
      </c>
      <c r="CV509">
        <f t="shared" si="266"/>
        <v>0.68</v>
      </c>
      <c r="CW509">
        <f t="shared" si="267"/>
        <v>0</v>
      </c>
      <c r="CX509">
        <f t="shared" si="268"/>
        <v>0</v>
      </c>
      <c r="CY509">
        <f t="shared" si="269"/>
        <v>337.79199999999997</v>
      </c>
      <c r="CZ509">
        <f t="shared" si="270"/>
        <v>48.256</v>
      </c>
      <c r="DC509" t="s">
        <v>3</v>
      </c>
      <c r="DD509" t="s">
        <v>28</v>
      </c>
      <c r="DE509" t="s">
        <v>28</v>
      </c>
      <c r="DF509" t="s">
        <v>28</v>
      </c>
      <c r="DG509" t="s">
        <v>28</v>
      </c>
      <c r="DH509" t="s">
        <v>3</v>
      </c>
      <c r="DI509" t="s">
        <v>28</v>
      </c>
      <c r="DJ509" t="s">
        <v>28</v>
      </c>
      <c r="DK509" t="s">
        <v>3</v>
      </c>
      <c r="DL509" t="s">
        <v>3</v>
      </c>
      <c r="DM509" t="s">
        <v>3</v>
      </c>
      <c r="DN509">
        <v>0</v>
      </c>
      <c r="DO509">
        <v>0</v>
      </c>
      <c r="DP509">
        <v>1</v>
      </c>
      <c r="DQ509">
        <v>1</v>
      </c>
      <c r="DU509">
        <v>16987630</v>
      </c>
      <c r="DV509" t="s">
        <v>18</v>
      </c>
      <c r="DW509" t="s">
        <v>18</v>
      </c>
      <c r="DX509">
        <v>1</v>
      </c>
      <c r="DZ509" t="s">
        <v>3</v>
      </c>
      <c r="EA509" t="s">
        <v>3</v>
      </c>
      <c r="EB509" t="s">
        <v>3</v>
      </c>
      <c r="EC509" t="s">
        <v>3</v>
      </c>
      <c r="EE509">
        <v>1441815344</v>
      </c>
      <c r="EF509">
        <v>1</v>
      </c>
      <c r="EG509" t="s">
        <v>21</v>
      </c>
      <c r="EH509">
        <v>0</v>
      </c>
      <c r="EI509" t="s">
        <v>3</v>
      </c>
      <c r="EJ509">
        <v>4</v>
      </c>
      <c r="EK509">
        <v>0</v>
      </c>
      <c r="EL509" t="s">
        <v>22</v>
      </c>
      <c r="EM509" t="s">
        <v>23</v>
      </c>
      <c r="EO509" t="s">
        <v>3</v>
      </c>
      <c r="EQ509">
        <v>1024</v>
      </c>
      <c r="ER509">
        <v>139.54</v>
      </c>
      <c r="ES509">
        <v>5.87</v>
      </c>
      <c r="ET509">
        <v>13.03</v>
      </c>
      <c r="EU509">
        <v>8.26</v>
      </c>
      <c r="EV509">
        <v>120.64</v>
      </c>
      <c r="EW509">
        <v>0.17</v>
      </c>
      <c r="EX509">
        <v>0</v>
      </c>
      <c r="EY509">
        <v>0</v>
      </c>
      <c r="FQ509">
        <v>0</v>
      </c>
      <c r="FR509">
        <f t="shared" si="271"/>
        <v>0</v>
      </c>
      <c r="FS509">
        <v>0</v>
      </c>
      <c r="FX509">
        <v>70</v>
      </c>
      <c r="FY509">
        <v>10</v>
      </c>
      <c r="GA509" t="s">
        <v>3</v>
      </c>
      <c r="GD509">
        <v>0</v>
      </c>
      <c r="GF509">
        <v>-1745435892</v>
      </c>
      <c r="GG509">
        <v>2</v>
      </c>
      <c r="GH509">
        <v>1</v>
      </c>
      <c r="GI509">
        <v>-2</v>
      </c>
      <c r="GJ509">
        <v>0</v>
      </c>
      <c r="GK509">
        <f>ROUND(R509*(R12)/100,2)</f>
        <v>35.68</v>
      </c>
      <c r="GL509">
        <f t="shared" si="272"/>
        <v>0</v>
      </c>
      <c r="GM509">
        <f t="shared" si="273"/>
        <v>979.89</v>
      </c>
      <c r="GN509">
        <f t="shared" si="274"/>
        <v>0</v>
      </c>
      <c r="GO509">
        <f t="shared" si="275"/>
        <v>0</v>
      </c>
      <c r="GP509">
        <f t="shared" si="276"/>
        <v>979.89</v>
      </c>
      <c r="GR509">
        <v>0</v>
      </c>
      <c r="GS509">
        <v>3</v>
      </c>
      <c r="GT509">
        <v>0</v>
      </c>
      <c r="GU509" t="s">
        <v>3</v>
      </c>
      <c r="GV509">
        <f t="shared" si="277"/>
        <v>0</v>
      </c>
      <c r="GW509">
        <v>1</v>
      </c>
      <c r="GX509">
        <f t="shared" si="278"/>
        <v>0</v>
      </c>
      <c r="HA509">
        <v>0</v>
      </c>
      <c r="HB509">
        <v>0</v>
      </c>
      <c r="HC509">
        <f t="shared" si="279"/>
        <v>0</v>
      </c>
      <c r="HE509" t="s">
        <v>3</v>
      </c>
      <c r="HF509" t="s">
        <v>3</v>
      </c>
      <c r="HM509" t="s">
        <v>3</v>
      </c>
      <c r="HN509" t="s">
        <v>3</v>
      </c>
      <c r="HO509" t="s">
        <v>3</v>
      </c>
      <c r="HP509" t="s">
        <v>3</v>
      </c>
      <c r="HQ509" t="s">
        <v>3</v>
      </c>
      <c r="IK509">
        <v>0</v>
      </c>
    </row>
    <row r="510" spans="1:245" x14ac:dyDescent="0.2">
      <c r="A510">
        <v>17</v>
      </c>
      <c r="B510">
        <v>1</v>
      </c>
      <c r="C510">
        <f>ROW(SmtRes!A60)</f>
        <v>60</v>
      </c>
      <c r="D510">
        <f>ROW(EtalonRes!A145)</f>
        <v>145</v>
      </c>
      <c r="E510" t="s">
        <v>243</v>
      </c>
      <c r="F510" t="s">
        <v>239</v>
      </c>
      <c r="G510" t="s">
        <v>240</v>
      </c>
      <c r="H510" t="s">
        <v>18</v>
      </c>
      <c r="I510">
        <f>ROUND(1+4,9)</f>
        <v>5</v>
      </c>
      <c r="J510">
        <v>0</v>
      </c>
      <c r="K510">
        <f>ROUND(1+4,9)</f>
        <v>5</v>
      </c>
      <c r="O510">
        <f t="shared" si="247"/>
        <v>2174.3000000000002</v>
      </c>
      <c r="P510">
        <f t="shared" si="248"/>
        <v>45.3</v>
      </c>
      <c r="Q510">
        <f t="shared" si="249"/>
        <v>0</v>
      </c>
      <c r="R510">
        <f t="shared" si="250"/>
        <v>0</v>
      </c>
      <c r="S510">
        <f t="shared" si="251"/>
        <v>2129</v>
      </c>
      <c r="T510">
        <f t="shared" si="252"/>
        <v>0</v>
      </c>
      <c r="U510">
        <f t="shared" si="253"/>
        <v>3</v>
      </c>
      <c r="V510">
        <f t="shared" si="254"/>
        <v>0</v>
      </c>
      <c r="W510">
        <f t="shared" si="255"/>
        <v>0</v>
      </c>
      <c r="X510">
        <f t="shared" si="256"/>
        <v>1490.3</v>
      </c>
      <c r="Y510">
        <f t="shared" si="257"/>
        <v>212.9</v>
      </c>
      <c r="AA510">
        <v>1473091778</v>
      </c>
      <c r="AB510">
        <f t="shared" si="258"/>
        <v>434.86</v>
      </c>
      <c r="AC510">
        <f>ROUND(((ES510*2)),6)</f>
        <v>9.06</v>
      </c>
      <c r="AD510">
        <f>ROUND(((((ET510*2))-((EU510*2)))+AE510),6)</f>
        <v>0</v>
      </c>
      <c r="AE510">
        <f>ROUND(((EU510*2)),6)</f>
        <v>0</v>
      </c>
      <c r="AF510">
        <f>ROUND(((EV510*2)),6)</f>
        <v>425.8</v>
      </c>
      <c r="AG510">
        <f t="shared" si="259"/>
        <v>0</v>
      </c>
      <c r="AH510">
        <f>((EW510*2))</f>
        <v>0.6</v>
      </c>
      <c r="AI510">
        <f>((EX510*2))</f>
        <v>0</v>
      </c>
      <c r="AJ510">
        <f t="shared" si="260"/>
        <v>0</v>
      </c>
      <c r="AK510">
        <v>217.43</v>
      </c>
      <c r="AL510">
        <v>4.53</v>
      </c>
      <c r="AM510">
        <v>0</v>
      </c>
      <c r="AN510">
        <v>0</v>
      </c>
      <c r="AO510">
        <v>212.9</v>
      </c>
      <c r="AP510">
        <v>0</v>
      </c>
      <c r="AQ510">
        <v>0.3</v>
      </c>
      <c r="AR510">
        <v>0</v>
      </c>
      <c r="AS510">
        <v>0</v>
      </c>
      <c r="AT510">
        <v>70</v>
      </c>
      <c r="AU510">
        <v>10</v>
      </c>
      <c r="AV510">
        <v>1</v>
      </c>
      <c r="AW510">
        <v>1</v>
      </c>
      <c r="AZ510">
        <v>1</v>
      </c>
      <c r="BA510">
        <v>1</v>
      </c>
      <c r="BB510">
        <v>1</v>
      </c>
      <c r="BC510">
        <v>1</v>
      </c>
      <c r="BD510" t="s">
        <v>3</v>
      </c>
      <c r="BE510" t="s">
        <v>3</v>
      </c>
      <c r="BF510" t="s">
        <v>3</v>
      </c>
      <c r="BG510" t="s">
        <v>3</v>
      </c>
      <c r="BH510">
        <v>0</v>
      </c>
      <c r="BI510">
        <v>4</v>
      </c>
      <c r="BJ510" t="s">
        <v>241</v>
      </c>
      <c r="BM510">
        <v>0</v>
      </c>
      <c r="BN510">
        <v>0</v>
      </c>
      <c r="BO510" t="s">
        <v>3</v>
      </c>
      <c r="BP510">
        <v>0</v>
      </c>
      <c r="BQ510">
        <v>1</v>
      </c>
      <c r="BR510">
        <v>0</v>
      </c>
      <c r="BS510">
        <v>1</v>
      </c>
      <c r="BT510">
        <v>1</v>
      </c>
      <c r="BU510">
        <v>1</v>
      </c>
      <c r="BV510">
        <v>1</v>
      </c>
      <c r="BW510">
        <v>1</v>
      </c>
      <c r="BX510">
        <v>1</v>
      </c>
      <c r="BY510" t="s">
        <v>3</v>
      </c>
      <c r="BZ510">
        <v>70</v>
      </c>
      <c r="CA510">
        <v>10</v>
      </c>
      <c r="CB510" t="s">
        <v>3</v>
      </c>
      <c r="CE510">
        <v>0</v>
      </c>
      <c r="CF510">
        <v>0</v>
      </c>
      <c r="CG510">
        <v>0</v>
      </c>
      <c r="CM510">
        <v>0</v>
      </c>
      <c r="CN510" t="s">
        <v>3</v>
      </c>
      <c r="CO510">
        <v>0</v>
      </c>
      <c r="CP510">
        <f t="shared" si="261"/>
        <v>2174.3000000000002</v>
      </c>
      <c r="CQ510">
        <f t="shared" si="262"/>
        <v>9.06</v>
      </c>
      <c r="CR510">
        <f>(((((ET510*2))*BB510-((EU510*2))*BS510)+AE510*BS510)*AV510)</f>
        <v>0</v>
      </c>
      <c r="CS510">
        <f t="shared" si="263"/>
        <v>0</v>
      </c>
      <c r="CT510">
        <f t="shared" si="264"/>
        <v>425.8</v>
      </c>
      <c r="CU510">
        <f t="shared" si="265"/>
        <v>0</v>
      </c>
      <c r="CV510">
        <f t="shared" si="266"/>
        <v>0.6</v>
      </c>
      <c r="CW510">
        <f t="shared" si="267"/>
        <v>0</v>
      </c>
      <c r="CX510">
        <f t="shared" si="268"/>
        <v>0</v>
      </c>
      <c r="CY510">
        <f t="shared" si="269"/>
        <v>1490.3</v>
      </c>
      <c r="CZ510">
        <f t="shared" si="270"/>
        <v>212.9</v>
      </c>
      <c r="DC510" t="s">
        <v>3</v>
      </c>
      <c r="DD510" t="s">
        <v>173</v>
      </c>
      <c r="DE510" t="s">
        <v>173</v>
      </c>
      <c r="DF510" t="s">
        <v>173</v>
      </c>
      <c r="DG510" t="s">
        <v>173</v>
      </c>
      <c r="DH510" t="s">
        <v>3</v>
      </c>
      <c r="DI510" t="s">
        <v>173</v>
      </c>
      <c r="DJ510" t="s">
        <v>173</v>
      </c>
      <c r="DK510" t="s">
        <v>3</v>
      </c>
      <c r="DL510" t="s">
        <v>3</v>
      </c>
      <c r="DM510" t="s">
        <v>3</v>
      </c>
      <c r="DN510">
        <v>0</v>
      </c>
      <c r="DO510">
        <v>0</v>
      </c>
      <c r="DP510">
        <v>1</v>
      </c>
      <c r="DQ510">
        <v>1</v>
      </c>
      <c r="DU510">
        <v>16987630</v>
      </c>
      <c r="DV510" t="s">
        <v>18</v>
      </c>
      <c r="DW510" t="s">
        <v>18</v>
      </c>
      <c r="DX510">
        <v>1</v>
      </c>
      <c r="DZ510" t="s">
        <v>3</v>
      </c>
      <c r="EA510" t="s">
        <v>3</v>
      </c>
      <c r="EB510" t="s">
        <v>3</v>
      </c>
      <c r="EC510" t="s">
        <v>3</v>
      </c>
      <c r="EE510">
        <v>1441815344</v>
      </c>
      <c r="EF510">
        <v>1</v>
      </c>
      <c r="EG510" t="s">
        <v>21</v>
      </c>
      <c r="EH510">
        <v>0</v>
      </c>
      <c r="EI510" t="s">
        <v>3</v>
      </c>
      <c r="EJ510">
        <v>4</v>
      </c>
      <c r="EK510">
        <v>0</v>
      </c>
      <c r="EL510" t="s">
        <v>22</v>
      </c>
      <c r="EM510" t="s">
        <v>23</v>
      </c>
      <c r="EO510" t="s">
        <v>3</v>
      </c>
      <c r="EQ510">
        <v>0</v>
      </c>
      <c r="ER510">
        <v>217.43</v>
      </c>
      <c r="ES510">
        <v>4.53</v>
      </c>
      <c r="ET510">
        <v>0</v>
      </c>
      <c r="EU510">
        <v>0</v>
      </c>
      <c r="EV510">
        <v>212.9</v>
      </c>
      <c r="EW510">
        <v>0.3</v>
      </c>
      <c r="EX510">
        <v>0</v>
      </c>
      <c r="EY510">
        <v>0</v>
      </c>
      <c r="FQ510">
        <v>0</v>
      </c>
      <c r="FR510">
        <f t="shared" si="271"/>
        <v>0</v>
      </c>
      <c r="FS510">
        <v>0</v>
      </c>
      <c r="FX510">
        <v>70</v>
      </c>
      <c r="FY510">
        <v>10</v>
      </c>
      <c r="GA510" t="s">
        <v>3</v>
      </c>
      <c r="GD510">
        <v>0</v>
      </c>
      <c r="GF510">
        <v>1338640914</v>
      </c>
      <c r="GG510">
        <v>2</v>
      </c>
      <c r="GH510">
        <v>1</v>
      </c>
      <c r="GI510">
        <v>-2</v>
      </c>
      <c r="GJ510">
        <v>0</v>
      </c>
      <c r="GK510">
        <f>ROUND(R510*(R12)/100,2)</f>
        <v>0</v>
      </c>
      <c r="GL510">
        <f t="shared" si="272"/>
        <v>0</v>
      </c>
      <c r="GM510">
        <f t="shared" si="273"/>
        <v>3877.5</v>
      </c>
      <c r="GN510">
        <f t="shared" si="274"/>
        <v>0</v>
      </c>
      <c r="GO510">
        <f t="shared" si="275"/>
        <v>0</v>
      </c>
      <c r="GP510">
        <f t="shared" si="276"/>
        <v>3877.5</v>
      </c>
      <c r="GR510">
        <v>0</v>
      </c>
      <c r="GS510">
        <v>3</v>
      </c>
      <c r="GT510">
        <v>0</v>
      </c>
      <c r="GU510" t="s">
        <v>3</v>
      </c>
      <c r="GV510">
        <f t="shared" si="277"/>
        <v>0</v>
      </c>
      <c r="GW510">
        <v>1</v>
      </c>
      <c r="GX510">
        <f t="shared" si="278"/>
        <v>0</v>
      </c>
      <c r="HA510">
        <v>0</v>
      </c>
      <c r="HB510">
        <v>0</v>
      </c>
      <c r="HC510">
        <f t="shared" si="279"/>
        <v>0</v>
      </c>
      <c r="HE510" t="s">
        <v>3</v>
      </c>
      <c r="HF510" t="s">
        <v>3</v>
      </c>
      <c r="HM510" t="s">
        <v>3</v>
      </c>
      <c r="HN510" t="s">
        <v>3</v>
      </c>
      <c r="HO510" t="s">
        <v>3</v>
      </c>
      <c r="HP510" t="s">
        <v>3</v>
      </c>
      <c r="HQ510" t="s">
        <v>3</v>
      </c>
      <c r="IK510">
        <v>0</v>
      </c>
    </row>
    <row r="511" spans="1:245" x14ac:dyDescent="0.2">
      <c r="A511">
        <v>17</v>
      </c>
      <c r="B511">
        <v>1</v>
      </c>
      <c r="C511">
        <f>ROW(SmtRes!A61)</f>
        <v>61</v>
      </c>
      <c r="D511">
        <f>ROW(EtalonRes!A146)</f>
        <v>146</v>
      </c>
      <c r="E511" t="s">
        <v>3</v>
      </c>
      <c r="F511" t="s">
        <v>244</v>
      </c>
      <c r="G511" t="s">
        <v>245</v>
      </c>
      <c r="H511" t="s">
        <v>32</v>
      </c>
      <c r="I511">
        <f>ROUND(1/10,9)</f>
        <v>0.1</v>
      </c>
      <c r="J511">
        <v>0</v>
      </c>
      <c r="K511">
        <f>ROUND(1/10,9)</f>
        <v>0.1</v>
      </c>
      <c r="O511">
        <f t="shared" si="247"/>
        <v>85.15</v>
      </c>
      <c r="P511">
        <f t="shared" si="248"/>
        <v>0</v>
      </c>
      <c r="Q511">
        <f t="shared" si="249"/>
        <v>0</v>
      </c>
      <c r="R511">
        <f t="shared" si="250"/>
        <v>0</v>
      </c>
      <c r="S511">
        <f t="shared" si="251"/>
        <v>85.15</v>
      </c>
      <c r="T511">
        <f t="shared" si="252"/>
        <v>0</v>
      </c>
      <c r="U511">
        <f t="shared" si="253"/>
        <v>0.16800000000000004</v>
      </c>
      <c r="V511">
        <f t="shared" si="254"/>
        <v>0</v>
      </c>
      <c r="W511">
        <f t="shared" si="255"/>
        <v>0</v>
      </c>
      <c r="X511">
        <f t="shared" si="256"/>
        <v>59.61</v>
      </c>
      <c r="Y511">
        <f t="shared" si="257"/>
        <v>8.52</v>
      </c>
      <c r="AA511">
        <v>-1</v>
      </c>
      <c r="AB511">
        <f t="shared" si="258"/>
        <v>851.52</v>
      </c>
      <c r="AC511">
        <f>ROUND(((ES511*3)),6)</f>
        <v>0</v>
      </c>
      <c r="AD511">
        <f>ROUND(((((ET511*3))-((EU511*3)))+AE511),6)</f>
        <v>0</v>
      </c>
      <c r="AE511">
        <f>ROUND(((EU511*3)),6)</f>
        <v>0</v>
      </c>
      <c r="AF511">
        <f>ROUND(((EV511*3)),6)</f>
        <v>851.52</v>
      </c>
      <c r="AG511">
        <f t="shared" si="259"/>
        <v>0</v>
      </c>
      <c r="AH511">
        <f>((EW511*3))</f>
        <v>1.6800000000000002</v>
      </c>
      <c r="AI511">
        <f>((EX511*3))</f>
        <v>0</v>
      </c>
      <c r="AJ511">
        <f t="shared" si="260"/>
        <v>0</v>
      </c>
      <c r="AK511">
        <v>283.83999999999997</v>
      </c>
      <c r="AL511">
        <v>0</v>
      </c>
      <c r="AM511">
        <v>0</v>
      </c>
      <c r="AN511">
        <v>0</v>
      </c>
      <c r="AO511">
        <v>283.83999999999997</v>
      </c>
      <c r="AP511">
        <v>0</v>
      </c>
      <c r="AQ511">
        <v>0.56000000000000005</v>
      </c>
      <c r="AR511">
        <v>0</v>
      </c>
      <c r="AS511">
        <v>0</v>
      </c>
      <c r="AT511">
        <v>70</v>
      </c>
      <c r="AU511">
        <v>10</v>
      </c>
      <c r="AV511">
        <v>1</v>
      </c>
      <c r="AW511">
        <v>1</v>
      </c>
      <c r="AZ511">
        <v>1</v>
      </c>
      <c r="BA511">
        <v>1</v>
      </c>
      <c r="BB511">
        <v>1</v>
      </c>
      <c r="BC511">
        <v>1</v>
      </c>
      <c r="BD511" t="s">
        <v>3</v>
      </c>
      <c r="BE511" t="s">
        <v>3</v>
      </c>
      <c r="BF511" t="s">
        <v>3</v>
      </c>
      <c r="BG511" t="s">
        <v>3</v>
      </c>
      <c r="BH511">
        <v>0</v>
      </c>
      <c r="BI511">
        <v>4</v>
      </c>
      <c r="BJ511" t="s">
        <v>246</v>
      </c>
      <c r="BM511">
        <v>0</v>
      </c>
      <c r="BN511">
        <v>0</v>
      </c>
      <c r="BO511" t="s">
        <v>3</v>
      </c>
      <c r="BP511">
        <v>0</v>
      </c>
      <c r="BQ511">
        <v>1</v>
      </c>
      <c r="BR511">
        <v>0</v>
      </c>
      <c r="BS511">
        <v>1</v>
      </c>
      <c r="BT511">
        <v>1</v>
      </c>
      <c r="BU511">
        <v>1</v>
      </c>
      <c r="BV511">
        <v>1</v>
      </c>
      <c r="BW511">
        <v>1</v>
      </c>
      <c r="BX511">
        <v>1</v>
      </c>
      <c r="BY511" t="s">
        <v>3</v>
      </c>
      <c r="BZ511">
        <v>70</v>
      </c>
      <c r="CA511">
        <v>10</v>
      </c>
      <c r="CB511" t="s">
        <v>3</v>
      </c>
      <c r="CE511">
        <v>0</v>
      </c>
      <c r="CF511">
        <v>0</v>
      </c>
      <c r="CG511">
        <v>0</v>
      </c>
      <c r="CM511">
        <v>0</v>
      </c>
      <c r="CN511" t="s">
        <v>3</v>
      </c>
      <c r="CO511">
        <v>0</v>
      </c>
      <c r="CP511">
        <f t="shared" si="261"/>
        <v>85.15</v>
      </c>
      <c r="CQ511">
        <f t="shared" si="262"/>
        <v>0</v>
      </c>
      <c r="CR511">
        <f>(((((ET511*3))*BB511-((EU511*3))*BS511)+AE511*BS511)*AV511)</f>
        <v>0</v>
      </c>
      <c r="CS511">
        <f t="shared" si="263"/>
        <v>0</v>
      </c>
      <c r="CT511">
        <f t="shared" si="264"/>
        <v>851.52</v>
      </c>
      <c r="CU511">
        <f t="shared" si="265"/>
        <v>0</v>
      </c>
      <c r="CV511">
        <f t="shared" si="266"/>
        <v>1.6800000000000002</v>
      </c>
      <c r="CW511">
        <f t="shared" si="267"/>
        <v>0</v>
      </c>
      <c r="CX511">
        <f t="shared" si="268"/>
        <v>0</v>
      </c>
      <c r="CY511">
        <f t="shared" si="269"/>
        <v>59.604999999999997</v>
      </c>
      <c r="CZ511">
        <f t="shared" si="270"/>
        <v>8.5150000000000006</v>
      </c>
      <c r="DC511" t="s">
        <v>3</v>
      </c>
      <c r="DD511" t="s">
        <v>155</v>
      </c>
      <c r="DE511" t="s">
        <v>155</v>
      </c>
      <c r="DF511" t="s">
        <v>155</v>
      </c>
      <c r="DG511" t="s">
        <v>155</v>
      </c>
      <c r="DH511" t="s">
        <v>3</v>
      </c>
      <c r="DI511" t="s">
        <v>155</v>
      </c>
      <c r="DJ511" t="s">
        <v>155</v>
      </c>
      <c r="DK511" t="s">
        <v>3</v>
      </c>
      <c r="DL511" t="s">
        <v>3</v>
      </c>
      <c r="DM511" t="s">
        <v>3</v>
      </c>
      <c r="DN511">
        <v>0</v>
      </c>
      <c r="DO511">
        <v>0</v>
      </c>
      <c r="DP511">
        <v>1</v>
      </c>
      <c r="DQ511">
        <v>1</v>
      </c>
      <c r="DU511">
        <v>16987630</v>
      </c>
      <c r="DV511" t="s">
        <v>32</v>
      </c>
      <c r="DW511" t="s">
        <v>32</v>
      </c>
      <c r="DX511">
        <v>10</v>
      </c>
      <c r="DZ511" t="s">
        <v>3</v>
      </c>
      <c r="EA511" t="s">
        <v>3</v>
      </c>
      <c r="EB511" t="s">
        <v>3</v>
      </c>
      <c r="EC511" t="s">
        <v>3</v>
      </c>
      <c r="EE511">
        <v>1441815344</v>
      </c>
      <c r="EF511">
        <v>1</v>
      </c>
      <c r="EG511" t="s">
        <v>21</v>
      </c>
      <c r="EH511">
        <v>0</v>
      </c>
      <c r="EI511" t="s">
        <v>3</v>
      </c>
      <c r="EJ511">
        <v>4</v>
      </c>
      <c r="EK511">
        <v>0</v>
      </c>
      <c r="EL511" t="s">
        <v>22</v>
      </c>
      <c r="EM511" t="s">
        <v>23</v>
      </c>
      <c r="EO511" t="s">
        <v>3</v>
      </c>
      <c r="EQ511">
        <v>1024</v>
      </c>
      <c r="ER511">
        <v>283.83999999999997</v>
      </c>
      <c r="ES511">
        <v>0</v>
      </c>
      <c r="ET511">
        <v>0</v>
      </c>
      <c r="EU511">
        <v>0</v>
      </c>
      <c r="EV511">
        <v>283.83999999999997</v>
      </c>
      <c r="EW511">
        <v>0.56000000000000005</v>
      </c>
      <c r="EX511">
        <v>0</v>
      </c>
      <c r="EY511">
        <v>0</v>
      </c>
      <c r="FQ511">
        <v>0</v>
      </c>
      <c r="FR511">
        <f t="shared" si="271"/>
        <v>0</v>
      </c>
      <c r="FS511">
        <v>0</v>
      </c>
      <c r="FX511">
        <v>70</v>
      </c>
      <c r="FY511">
        <v>10</v>
      </c>
      <c r="GA511" t="s">
        <v>3</v>
      </c>
      <c r="GD511">
        <v>0</v>
      </c>
      <c r="GF511">
        <v>1038359689</v>
      </c>
      <c r="GG511">
        <v>2</v>
      </c>
      <c r="GH511">
        <v>1</v>
      </c>
      <c r="GI511">
        <v>-2</v>
      </c>
      <c r="GJ511">
        <v>0</v>
      </c>
      <c r="GK511">
        <f>ROUND(R511*(R12)/100,2)</f>
        <v>0</v>
      </c>
      <c r="GL511">
        <f t="shared" si="272"/>
        <v>0</v>
      </c>
      <c r="GM511">
        <f t="shared" si="273"/>
        <v>153.28</v>
      </c>
      <c r="GN511">
        <f t="shared" si="274"/>
        <v>0</v>
      </c>
      <c r="GO511">
        <f t="shared" si="275"/>
        <v>0</v>
      </c>
      <c r="GP511">
        <f t="shared" si="276"/>
        <v>153.28</v>
      </c>
      <c r="GR511">
        <v>0</v>
      </c>
      <c r="GS511">
        <v>3</v>
      </c>
      <c r="GT511">
        <v>0</v>
      </c>
      <c r="GU511" t="s">
        <v>3</v>
      </c>
      <c r="GV511">
        <f t="shared" si="277"/>
        <v>0</v>
      </c>
      <c r="GW511">
        <v>1</v>
      </c>
      <c r="GX511">
        <f t="shared" si="278"/>
        <v>0</v>
      </c>
      <c r="HA511">
        <v>0</v>
      </c>
      <c r="HB511">
        <v>0</v>
      </c>
      <c r="HC511">
        <f t="shared" si="279"/>
        <v>0</v>
      </c>
      <c r="HE511" t="s">
        <v>3</v>
      </c>
      <c r="HF511" t="s">
        <v>3</v>
      </c>
      <c r="HM511" t="s">
        <v>3</v>
      </c>
      <c r="HN511" t="s">
        <v>3</v>
      </c>
      <c r="HO511" t="s">
        <v>3</v>
      </c>
      <c r="HP511" t="s">
        <v>3</v>
      </c>
      <c r="HQ511" t="s">
        <v>3</v>
      </c>
      <c r="IK511">
        <v>0</v>
      </c>
    </row>
    <row r="512" spans="1:245" x14ac:dyDescent="0.2">
      <c r="A512">
        <v>17</v>
      </c>
      <c r="B512">
        <v>1</v>
      </c>
      <c r="C512">
        <f>ROW(SmtRes!A62)</f>
        <v>62</v>
      </c>
      <c r="D512">
        <f>ROW(EtalonRes!A147)</f>
        <v>147</v>
      </c>
      <c r="E512" t="s">
        <v>247</v>
      </c>
      <c r="F512" t="s">
        <v>248</v>
      </c>
      <c r="G512" t="s">
        <v>249</v>
      </c>
      <c r="H512" t="s">
        <v>18</v>
      </c>
      <c r="I512">
        <v>1</v>
      </c>
      <c r="J512">
        <v>0</v>
      </c>
      <c r="K512">
        <v>1</v>
      </c>
      <c r="O512">
        <f t="shared" si="247"/>
        <v>89.95</v>
      </c>
      <c r="P512">
        <f t="shared" si="248"/>
        <v>0</v>
      </c>
      <c r="Q512">
        <f t="shared" si="249"/>
        <v>0</v>
      </c>
      <c r="R512">
        <f t="shared" si="250"/>
        <v>0</v>
      </c>
      <c r="S512">
        <f t="shared" si="251"/>
        <v>89.95</v>
      </c>
      <c r="T512">
        <f t="shared" si="252"/>
        <v>0</v>
      </c>
      <c r="U512">
        <f t="shared" si="253"/>
        <v>0.16</v>
      </c>
      <c r="V512">
        <f t="shared" si="254"/>
        <v>0</v>
      </c>
      <c r="W512">
        <f t="shared" si="255"/>
        <v>0</v>
      </c>
      <c r="X512">
        <f t="shared" si="256"/>
        <v>62.97</v>
      </c>
      <c r="Y512">
        <f t="shared" si="257"/>
        <v>9</v>
      </c>
      <c r="AA512">
        <v>1473091778</v>
      </c>
      <c r="AB512">
        <f t="shared" si="258"/>
        <v>89.95</v>
      </c>
      <c r="AC512">
        <f>ROUND((ES512),6)</f>
        <v>0</v>
      </c>
      <c r="AD512">
        <f>ROUND((((ET512)-(EU512))+AE512),6)</f>
        <v>0</v>
      </c>
      <c r="AE512">
        <f>ROUND((EU512),6)</f>
        <v>0</v>
      </c>
      <c r="AF512">
        <f>ROUND((EV512),6)</f>
        <v>89.95</v>
      </c>
      <c r="AG512">
        <f t="shared" si="259"/>
        <v>0</v>
      </c>
      <c r="AH512">
        <f>(EW512)</f>
        <v>0.16</v>
      </c>
      <c r="AI512">
        <f>(EX512)</f>
        <v>0</v>
      </c>
      <c r="AJ512">
        <f t="shared" si="260"/>
        <v>0</v>
      </c>
      <c r="AK512">
        <v>89.95</v>
      </c>
      <c r="AL512">
        <v>0</v>
      </c>
      <c r="AM512">
        <v>0</v>
      </c>
      <c r="AN512">
        <v>0</v>
      </c>
      <c r="AO512">
        <v>89.95</v>
      </c>
      <c r="AP512">
        <v>0</v>
      </c>
      <c r="AQ512">
        <v>0.16</v>
      </c>
      <c r="AR512">
        <v>0</v>
      </c>
      <c r="AS512">
        <v>0</v>
      </c>
      <c r="AT512">
        <v>70</v>
      </c>
      <c r="AU512">
        <v>10</v>
      </c>
      <c r="AV512">
        <v>1</v>
      </c>
      <c r="AW512">
        <v>1</v>
      </c>
      <c r="AZ512">
        <v>1</v>
      </c>
      <c r="BA512">
        <v>1</v>
      </c>
      <c r="BB512">
        <v>1</v>
      </c>
      <c r="BC512">
        <v>1</v>
      </c>
      <c r="BD512" t="s">
        <v>3</v>
      </c>
      <c r="BE512" t="s">
        <v>3</v>
      </c>
      <c r="BF512" t="s">
        <v>3</v>
      </c>
      <c r="BG512" t="s">
        <v>3</v>
      </c>
      <c r="BH512">
        <v>0</v>
      </c>
      <c r="BI512">
        <v>4</v>
      </c>
      <c r="BJ512" t="s">
        <v>250</v>
      </c>
      <c r="BM512">
        <v>0</v>
      </c>
      <c r="BN512">
        <v>0</v>
      </c>
      <c r="BO512" t="s">
        <v>3</v>
      </c>
      <c r="BP512">
        <v>0</v>
      </c>
      <c r="BQ512">
        <v>1</v>
      </c>
      <c r="BR512">
        <v>0</v>
      </c>
      <c r="BS512">
        <v>1</v>
      </c>
      <c r="BT512">
        <v>1</v>
      </c>
      <c r="BU512">
        <v>1</v>
      </c>
      <c r="BV512">
        <v>1</v>
      </c>
      <c r="BW512">
        <v>1</v>
      </c>
      <c r="BX512">
        <v>1</v>
      </c>
      <c r="BY512" t="s">
        <v>3</v>
      </c>
      <c r="BZ512">
        <v>70</v>
      </c>
      <c r="CA512">
        <v>10</v>
      </c>
      <c r="CB512" t="s">
        <v>3</v>
      </c>
      <c r="CE512">
        <v>0</v>
      </c>
      <c r="CF512">
        <v>0</v>
      </c>
      <c r="CG512">
        <v>0</v>
      </c>
      <c r="CM512">
        <v>0</v>
      </c>
      <c r="CN512" t="s">
        <v>3</v>
      </c>
      <c r="CO512">
        <v>0</v>
      </c>
      <c r="CP512">
        <f t="shared" si="261"/>
        <v>89.95</v>
      </c>
      <c r="CQ512">
        <f t="shared" si="262"/>
        <v>0</v>
      </c>
      <c r="CR512">
        <f>((((ET512)*BB512-(EU512)*BS512)+AE512*BS512)*AV512)</f>
        <v>0</v>
      </c>
      <c r="CS512">
        <f t="shared" si="263"/>
        <v>0</v>
      </c>
      <c r="CT512">
        <f t="shared" si="264"/>
        <v>89.95</v>
      </c>
      <c r="CU512">
        <f t="shared" si="265"/>
        <v>0</v>
      </c>
      <c r="CV512">
        <f t="shared" si="266"/>
        <v>0.16</v>
      </c>
      <c r="CW512">
        <f t="shared" si="267"/>
        <v>0</v>
      </c>
      <c r="CX512">
        <f t="shared" si="268"/>
        <v>0</v>
      </c>
      <c r="CY512">
        <f t="shared" si="269"/>
        <v>62.965000000000003</v>
      </c>
      <c r="CZ512">
        <f t="shared" si="270"/>
        <v>8.9949999999999992</v>
      </c>
      <c r="DC512" t="s">
        <v>3</v>
      </c>
      <c r="DD512" t="s">
        <v>3</v>
      </c>
      <c r="DE512" t="s">
        <v>3</v>
      </c>
      <c r="DF512" t="s">
        <v>3</v>
      </c>
      <c r="DG512" t="s">
        <v>3</v>
      </c>
      <c r="DH512" t="s">
        <v>3</v>
      </c>
      <c r="DI512" t="s">
        <v>3</v>
      </c>
      <c r="DJ512" t="s">
        <v>3</v>
      </c>
      <c r="DK512" t="s">
        <v>3</v>
      </c>
      <c r="DL512" t="s">
        <v>3</v>
      </c>
      <c r="DM512" t="s">
        <v>3</v>
      </c>
      <c r="DN512">
        <v>0</v>
      </c>
      <c r="DO512">
        <v>0</v>
      </c>
      <c r="DP512">
        <v>1</v>
      </c>
      <c r="DQ512">
        <v>1</v>
      </c>
      <c r="DU512">
        <v>16987630</v>
      </c>
      <c r="DV512" t="s">
        <v>18</v>
      </c>
      <c r="DW512" t="s">
        <v>18</v>
      </c>
      <c r="DX512">
        <v>1</v>
      </c>
      <c r="DZ512" t="s">
        <v>3</v>
      </c>
      <c r="EA512" t="s">
        <v>3</v>
      </c>
      <c r="EB512" t="s">
        <v>3</v>
      </c>
      <c r="EC512" t="s">
        <v>3</v>
      </c>
      <c r="EE512">
        <v>1441815344</v>
      </c>
      <c r="EF512">
        <v>1</v>
      </c>
      <c r="EG512" t="s">
        <v>21</v>
      </c>
      <c r="EH512">
        <v>0</v>
      </c>
      <c r="EI512" t="s">
        <v>3</v>
      </c>
      <c r="EJ512">
        <v>4</v>
      </c>
      <c r="EK512">
        <v>0</v>
      </c>
      <c r="EL512" t="s">
        <v>22</v>
      </c>
      <c r="EM512" t="s">
        <v>23</v>
      </c>
      <c r="EO512" t="s">
        <v>3</v>
      </c>
      <c r="EQ512">
        <v>0</v>
      </c>
      <c r="ER512">
        <v>89.95</v>
      </c>
      <c r="ES512">
        <v>0</v>
      </c>
      <c r="ET512">
        <v>0</v>
      </c>
      <c r="EU512">
        <v>0</v>
      </c>
      <c r="EV512">
        <v>89.95</v>
      </c>
      <c r="EW512">
        <v>0.16</v>
      </c>
      <c r="EX512">
        <v>0</v>
      </c>
      <c r="EY512">
        <v>0</v>
      </c>
      <c r="FQ512">
        <v>0</v>
      </c>
      <c r="FR512">
        <f t="shared" si="271"/>
        <v>0</v>
      </c>
      <c r="FS512">
        <v>0</v>
      </c>
      <c r="FX512">
        <v>70</v>
      </c>
      <c r="FY512">
        <v>10</v>
      </c>
      <c r="GA512" t="s">
        <v>3</v>
      </c>
      <c r="GD512">
        <v>0</v>
      </c>
      <c r="GF512">
        <v>-864364953</v>
      </c>
      <c r="GG512">
        <v>2</v>
      </c>
      <c r="GH512">
        <v>1</v>
      </c>
      <c r="GI512">
        <v>-2</v>
      </c>
      <c r="GJ512">
        <v>0</v>
      </c>
      <c r="GK512">
        <f>ROUND(R512*(R12)/100,2)</f>
        <v>0</v>
      </c>
      <c r="GL512">
        <f t="shared" si="272"/>
        <v>0</v>
      </c>
      <c r="GM512">
        <f t="shared" si="273"/>
        <v>161.91999999999999</v>
      </c>
      <c r="GN512">
        <f t="shared" si="274"/>
        <v>0</v>
      </c>
      <c r="GO512">
        <f t="shared" si="275"/>
        <v>0</v>
      </c>
      <c r="GP512">
        <f t="shared" si="276"/>
        <v>161.91999999999999</v>
      </c>
      <c r="GR512">
        <v>0</v>
      </c>
      <c r="GS512">
        <v>3</v>
      </c>
      <c r="GT512">
        <v>0</v>
      </c>
      <c r="GU512" t="s">
        <v>3</v>
      </c>
      <c r="GV512">
        <f t="shared" si="277"/>
        <v>0</v>
      </c>
      <c r="GW512">
        <v>1</v>
      </c>
      <c r="GX512">
        <f t="shared" si="278"/>
        <v>0</v>
      </c>
      <c r="HA512">
        <v>0</v>
      </c>
      <c r="HB512">
        <v>0</v>
      </c>
      <c r="HC512">
        <f t="shared" si="279"/>
        <v>0</v>
      </c>
      <c r="HE512" t="s">
        <v>3</v>
      </c>
      <c r="HF512" t="s">
        <v>3</v>
      </c>
      <c r="HM512" t="s">
        <v>3</v>
      </c>
      <c r="HN512" t="s">
        <v>3</v>
      </c>
      <c r="HO512" t="s">
        <v>3</v>
      </c>
      <c r="HP512" t="s">
        <v>3</v>
      </c>
      <c r="HQ512" t="s">
        <v>3</v>
      </c>
      <c r="IK512">
        <v>0</v>
      </c>
    </row>
    <row r="513" spans="1:245" x14ac:dyDescent="0.2">
      <c r="A513">
        <v>17</v>
      </c>
      <c r="B513">
        <v>1</v>
      </c>
      <c r="C513">
        <f>ROW(SmtRes!A65)</f>
        <v>65</v>
      </c>
      <c r="D513">
        <f>ROW(EtalonRes!A150)</f>
        <v>150</v>
      </c>
      <c r="E513" t="s">
        <v>251</v>
      </c>
      <c r="F513" t="s">
        <v>239</v>
      </c>
      <c r="G513" t="s">
        <v>240</v>
      </c>
      <c r="H513" t="s">
        <v>18</v>
      </c>
      <c r="I513">
        <v>3</v>
      </c>
      <c r="J513">
        <v>0</v>
      </c>
      <c r="K513">
        <v>3</v>
      </c>
      <c r="O513">
        <f t="shared" si="247"/>
        <v>1304.58</v>
      </c>
      <c r="P513">
        <f t="shared" si="248"/>
        <v>27.18</v>
      </c>
      <c r="Q513">
        <f t="shared" si="249"/>
        <v>0</v>
      </c>
      <c r="R513">
        <f t="shared" si="250"/>
        <v>0</v>
      </c>
      <c r="S513">
        <f t="shared" si="251"/>
        <v>1277.4000000000001</v>
      </c>
      <c r="T513">
        <f t="shared" si="252"/>
        <v>0</v>
      </c>
      <c r="U513">
        <f t="shared" si="253"/>
        <v>1.7999999999999998</v>
      </c>
      <c r="V513">
        <f t="shared" si="254"/>
        <v>0</v>
      </c>
      <c r="W513">
        <f t="shared" si="255"/>
        <v>0</v>
      </c>
      <c r="X513">
        <f t="shared" si="256"/>
        <v>894.18</v>
      </c>
      <c r="Y513">
        <f t="shared" si="257"/>
        <v>127.74</v>
      </c>
      <c r="AA513">
        <v>1473091778</v>
      </c>
      <c r="AB513">
        <f t="shared" si="258"/>
        <v>434.86</v>
      </c>
      <c r="AC513">
        <f>ROUND(((ES513*2)),6)</f>
        <v>9.06</v>
      </c>
      <c r="AD513">
        <f>ROUND(((((ET513*2))-((EU513*2)))+AE513),6)</f>
        <v>0</v>
      </c>
      <c r="AE513">
        <f>ROUND(((EU513*2)),6)</f>
        <v>0</v>
      </c>
      <c r="AF513">
        <f>ROUND(((EV513*2)),6)</f>
        <v>425.8</v>
      </c>
      <c r="AG513">
        <f t="shared" si="259"/>
        <v>0</v>
      </c>
      <c r="AH513">
        <f>((EW513*2))</f>
        <v>0.6</v>
      </c>
      <c r="AI513">
        <f>((EX513*2))</f>
        <v>0</v>
      </c>
      <c r="AJ513">
        <f t="shared" si="260"/>
        <v>0</v>
      </c>
      <c r="AK513">
        <v>217.43</v>
      </c>
      <c r="AL513">
        <v>4.53</v>
      </c>
      <c r="AM513">
        <v>0</v>
      </c>
      <c r="AN513">
        <v>0</v>
      </c>
      <c r="AO513">
        <v>212.9</v>
      </c>
      <c r="AP513">
        <v>0</v>
      </c>
      <c r="AQ513">
        <v>0.3</v>
      </c>
      <c r="AR513">
        <v>0</v>
      </c>
      <c r="AS513">
        <v>0</v>
      </c>
      <c r="AT513">
        <v>70</v>
      </c>
      <c r="AU513">
        <v>10</v>
      </c>
      <c r="AV513">
        <v>1</v>
      </c>
      <c r="AW513">
        <v>1</v>
      </c>
      <c r="AZ513">
        <v>1</v>
      </c>
      <c r="BA513">
        <v>1</v>
      </c>
      <c r="BB513">
        <v>1</v>
      </c>
      <c r="BC513">
        <v>1</v>
      </c>
      <c r="BD513" t="s">
        <v>3</v>
      </c>
      <c r="BE513" t="s">
        <v>3</v>
      </c>
      <c r="BF513" t="s">
        <v>3</v>
      </c>
      <c r="BG513" t="s">
        <v>3</v>
      </c>
      <c r="BH513">
        <v>0</v>
      </c>
      <c r="BI513">
        <v>4</v>
      </c>
      <c r="BJ513" t="s">
        <v>241</v>
      </c>
      <c r="BM513">
        <v>0</v>
      </c>
      <c r="BN513">
        <v>0</v>
      </c>
      <c r="BO513" t="s">
        <v>3</v>
      </c>
      <c r="BP513">
        <v>0</v>
      </c>
      <c r="BQ513">
        <v>1</v>
      </c>
      <c r="BR513">
        <v>0</v>
      </c>
      <c r="BS513">
        <v>1</v>
      </c>
      <c r="BT513">
        <v>1</v>
      </c>
      <c r="BU513">
        <v>1</v>
      </c>
      <c r="BV513">
        <v>1</v>
      </c>
      <c r="BW513">
        <v>1</v>
      </c>
      <c r="BX513">
        <v>1</v>
      </c>
      <c r="BY513" t="s">
        <v>3</v>
      </c>
      <c r="BZ513">
        <v>70</v>
      </c>
      <c r="CA513">
        <v>10</v>
      </c>
      <c r="CB513" t="s">
        <v>3</v>
      </c>
      <c r="CE513">
        <v>0</v>
      </c>
      <c r="CF513">
        <v>0</v>
      </c>
      <c r="CG513">
        <v>0</v>
      </c>
      <c r="CM513">
        <v>0</v>
      </c>
      <c r="CN513" t="s">
        <v>3</v>
      </c>
      <c r="CO513">
        <v>0</v>
      </c>
      <c r="CP513">
        <f t="shared" si="261"/>
        <v>1304.5800000000002</v>
      </c>
      <c r="CQ513">
        <f t="shared" si="262"/>
        <v>9.06</v>
      </c>
      <c r="CR513">
        <f>(((((ET513*2))*BB513-((EU513*2))*BS513)+AE513*BS513)*AV513)</f>
        <v>0</v>
      </c>
      <c r="CS513">
        <f t="shared" si="263"/>
        <v>0</v>
      </c>
      <c r="CT513">
        <f t="shared" si="264"/>
        <v>425.8</v>
      </c>
      <c r="CU513">
        <f t="shared" si="265"/>
        <v>0</v>
      </c>
      <c r="CV513">
        <f t="shared" si="266"/>
        <v>0.6</v>
      </c>
      <c r="CW513">
        <f t="shared" si="267"/>
        <v>0</v>
      </c>
      <c r="CX513">
        <f t="shared" si="268"/>
        <v>0</v>
      </c>
      <c r="CY513">
        <f t="shared" si="269"/>
        <v>894.18</v>
      </c>
      <c r="CZ513">
        <f t="shared" si="270"/>
        <v>127.74</v>
      </c>
      <c r="DC513" t="s">
        <v>3</v>
      </c>
      <c r="DD513" t="s">
        <v>173</v>
      </c>
      <c r="DE513" t="s">
        <v>173</v>
      </c>
      <c r="DF513" t="s">
        <v>173</v>
      </c>
      <c r="DG513" t="s">
        <v>173</v>
      </c>
      <c r="DH513" t="s">
        <v>3</v>
      </c>
      <c r="DI513" t="s">
        <v>173</v>
      </c>
      <c r="DJ513" t="s">
        <v>173</v>
      </c>
      <c r="DK513" t="s">
        <v>3</v>
      </c>
      <c r="DL513" t="s">
        <v>3</v>
      </c>
      <c r="DM513" t="s">
        <v>3</v>
      </c>
      <c r="DN513">
        <v>0</v>
      </c>
      <c r="DO513">
        <v>0</v>
      </c>
      <c r="DP513">
        <v>1</v>
      </c>
      <c r="DQ513">
        <v>1</v>
      </c>
      <c r="DU513">
        <v>16987630</v>
      </c>
      <c r="DV513" t="s">
        <v>18</v>
      </c>
      <c r="DW513" t="s">
        <v>18</v>
      </c>
      <c r="DX513">
        <v>1</v>
      </c>
      <c r="DZ513" t="s">
        <v>3</v>
      </c>
      <c r="EA513" t="s">
        <v>3</v>
      </c>
      <c r="EB513" t="s">
        <v>3</v>
      </c>
      <c r="EC513" t="s">
        <v>3</v>
      </c>
      <c r="EE513">
        <v>1441815344</v>
      </c>
      <c r="EF513">
        <v>1</v>
      </c>
      <c r="EG513" t="s">
        <v>21</v>
      </c>
      <c r="EH513">
        <v>0</v>
      </c>
      <c r="EI513" t="s">
        <v>3</v>
      </c>
      <c r="EJ513">
        <v>4</v>
      </c>
      <c r="EK513">
        <v>0</v>
      </c>
      <c r="EL513" t="s">
        <v>22</v>
      </c>
      <c r="EM513" t="s">
        <v>23</v>
      </c>
      <c r="EO513" t="s">
        <v>3</v>
      </c>
      <c r="EQ513">
        <v>0</v>
      </c>
      <c r="ER513">
        <v>217.43</v>
      </c>
      <c r="ES513">
        <v>4.53</v>
      </c>
      <c r="ET513">
        <v>0</v>
      </c>
      <c r="EU513">
        <v>0</v>
      </c>
      <c r="EV513">
        <v>212.9</v>
      </c>
      <c r="EW513">
        <v>0.3</v>
      </c>
      <c r="EX513">
        <v>0</v>
      </c>
      <c r="EY513">
        <v>0</v>
      </c>
      <c r="FQ513">
        <v>0</v>
      </c>
      <c r="FR513">
        <f t="shared" si="271"/>
        <v>0</v>
      </c>
      <c r="FS513">
        <v>0</v>
      </c>
      <c r="FX513">
        <v>70</v>
      </c>
      <c r="FY513">
        <v>10</v>
      </c>
      <c r="GA513" t="s">
        <v>3</v>
      </c>
      <c r="GD513">
        <v>0</v>
      </c>
      <c r="GF513">
        <v>1338640914</v>
      </c>
      <c r="GG513">
        <v>2</v>
      </c>
      <c r="GH513">
        <v>1</v>
      </c>
      <c r="GI513">
        <v>-2</v>
      </c>
      <c r="GJ513">
        <v>0</v>
      </c>
      <c r="GK513">
        <f>ROUND(R513*(R12)/100,2)</f>
        <v>0</v>
      </c>
      <c r="GL513">
        <f t="shared" si="272"/>
        <v>0</v>
      </c>
      <c r="GM513">
        <f t="shared" si="273"/>
        <v>2326.5</v>
      </c>
      <c r="GN513">
        <f t="shared" si="274"/>
        <v>0</v>
      </c>
      <c r="GO513">
        <f t="shared" si="275"/>
        <v>0</v>
      </c>
      <c r="GP513">
        <f t="shared" si="276"/>
        <v>2326.5</v>
      </c>
      <c r="GR513">
        <v>0</v>
      </c>
      <c r="GS513">
        <v>3</v>
      </c>
      <c r="GT513">
        <v>0</v>
      </c>
      <c r="GU513" t="s">
        <v>3</v>
      </c>
      <c r="GV513">
        <f t="shared" si="277"/>
        <v>0</v>
      </c>
      <c r="GW513">
        <v>1</v>
      </c>
      <c r="GX513">
        <f t="shared" si="278"/>
        <v>0</v>
      </c>
      <c r="HA513">
        <v>0</v>
      </c>
      <c r="HB513">
        <v>0</v>
      </c>
      <c r="HC513">
        <f t="shared" si="279"/>
        <v>0</v>
      </c>
      <c r="HE513" t="s">
        <v>3</v>
      </c>
      <c r="HF513" t="s">
        <v>3</v>
      </c>
      <c r="HM513" t="s">
        <v>3</v>
      </c>
      <c r="HN513" t="s">
        <v>3</v>
      </c>
      <c r="HO513" t="s">
        <v>3</v>
      </c>
      <c r="HP513" t="s">
        <v>3</v>
      </c>
      <c r="HQ513" t="s">
        <v>3</v>
      </c>
      <c r="IK513">
        <v>0</v>
      </c>
    </row>
    <row r="514" spans="1:245" x14ac:dyDescent="0.2">
      <c r="A514">
        <v>17</v>
      </c>
      <c r="B514">
        <v>1</v>
      </c>
      <c r="C514">
        <f>ROW(SmtRes!A69)</f>
        <v>69</v>
      </c>
      <c r="D514">
        <f>ROW(EtalonRes!A154)</f>
        <v>154</v>
      </c>
      <c r="E514" t="s">
        <v>3</v>
      </c>
      <c r="F514" t="s">
        <v>235</v>
      </c>
      <c r="G514" t="s">
        <v>252</v>
      </c>
      <c r="H514" t="s">
        <v>18</v>
      </c>
      <c r="I514">
        <v>1</v>
      </c>
      <c r="J514">
        <v>0</v>
      </c>
      <c r="K514">
        <v>1</v>
      </c>
      <c r="O514">
        <f t="shared" si="247"/>
        <v>558.16</v>
      </c>
      <c r="P514">
        <f t="shared" si="248"/>
        <v>23.48</v>
      </c>
      <c r="Q514">
        <f t="shared" si="249"/>
        <v>52.12</v>
      </c>
      <c r="R514">
        <f t="shared" si="250"/>
        <v>33.04</v>
      </c>
      <c r="S514">
        <f t="shared" si="251"/>
        <v>482.56</v>
      </c>
      <c r="T514">
        <f t="shared" si="252"/>
        <v>0</v>
      </c>
      <c r="U514">
        <f t="shared" si="253"/>
        <v>0.68</v>
      </c>
      <c r="V514">
        <f t="shared" si="254"/>
        <v>0</v>
      </c>
      <c r="W514">
        <f t="shared" si="255"/>
        <v>0</v>
      </c>
      <c r="X514">
        <f t="shared" si="256"/>
        <v>337.79</v>
      </c>
      <c r="Y514">
        <f t="shared" si="257"/>
        <v>48.26</v>
      </c>
      <c r="AA514">
        <v>-1</v>
      </c>
      <c r="AB514">
        <f t="shared" si="258"/>
        <v>558.16</v>
      </c>
      <c r="AC514">
        <f>ROUND(((ES514*4)),6)</f>
        <v>23.48</v>
      </c>
      <c r="AD514">
        <f>ROUND(((((ET514*4))-((EU514*4)))+AE514),6)</f>
        <v>52.12</v>
      </c>
      <c r="AE514">
        <f>ROUND(((EU514*4)),6)</f>
        <v>33.04</v>
      </c>
      <c r="AF514">
        <f>ROUND(((EV514*4)),6)</f>
        <v>482.56</v>
      </c>
      <c r="AG514">
        <f t="shared" si="259"/>
        <v>0</v>
      </c>
      <c r="AH514">
        <f>((EW514*4))</f>
        <v>0.68</v>
      </c>
      <c r="AI514">
        <f>((EX514*4))</f>
        <v>0</v>
      </c>
      <c r="AJ514">
        <f t="shared" si="260"/>
        <v>0</v>
      </c>
      <c r="AK514">
        <v>139.54</v>
      </c>
      <c r="AL514">
        <v>5.87</v>
      </c>
      <c r="AM514">
        <v>13.03</v>
      </c>
      <c r="AN514">
        <v>8.26</v>
      </c>
      <c r="AO514">
        <v>120.64</v>
      </c>
      <c r="AP514">
        <v>0</v>
      </c>
      <c r="AQ514">
        <v>0.17</v>
      </c>
      <c r="AR514">
        <v>0</v>
      </c>
      <c r="AS514">
        <v>0</v>
      </c>
      <c r="AT514">
        <v>70</v>
      </c>
      <c r="AU514">
        <v>10</v>
      </c>
      <c r="AV514">
        <v>1</v>
      </c>
      <c r="AW514">
        <v>1</v>
      </c>
      <c r="AZ514">
        <v>1</v>
      </c>
      <c r="BA514">
        <v>1</v>
      </c>
      <c r="BB514">
        <v>1</v>
      </c>
      <c r="BC514">
        <v>1</v>
      </c>
      <c r="BD514" t="s">
        <v>3</v>
      </c>
      <c r="BE514" t="s">
        <v>3</v>
      </c>
      <c r="BF514" t="s">
        <v>3</v>
      </c>
      <c r="BG514" t="s">
        <v>3</v>
      </c>
      <c r="BH514">
        <v>0</v>
      </c>
      <c r="BI514">
        <v>4</v>
      </c>
      <c r="BJ514" t="s">
        <v>237</v>
      </c>
      <c r="BM514">
        <v>0</v>
      </c>
      <c r="BN514">
        <v>0</v>
      </c>
      <c r="BO514" t="s">
        <v>3</v>
      </c>
      <c r="BP514">
        <v>0</v>
      </c>
      <c r="BQ514">
        <v>1</v>
      </c>
      <c r="BR514">
        <v>0</v>
      </c>
      <c r="BS514">
        <v>1</v>
      </c>
      <c r="BT514">
        <v>1</v>
      </c>
      <c r="BU514">
        <v>1</v>
      </c>
      <c r="BV514">
        <v>1</v>
      </c>
      <c r="BW514">
        <v>1</v>
      </c>
      <c r="BX514">
        <v>1</v>
      </c>
      <c r="BY514" t="s">
        <v>3</v>
      </c>
      <c r="BZ514">
        <v>70</v>
      </c>
      <c r="CA514">
        <v>10</v>
      </c>
      <c r="CB514" t="s">
        <v>3</v>
      </c>
      <c r="CE514">
        <v>0</v>
      </c>
      <c r="CF514">
        <v>0</v>
      </c>
      <c r="CG514">
        <v>0</v>
      </c>
      <c r="CM514">
        <v>0</v>
      </c>
      <c r="CN514" t="s">
        <v>3</v>
      </c>
      <c r="CO514">
        <v>0</v>
      </c>
      <c r="CP514">
        <f t="shared" si="261"/>
        <v>558.16</v>
      </c>
      <c r="CQ514">
        <f t="shared" si="262"/>
        <v>23.48</v>
      </c>
      <c r="CR514">
        <f>(((((ET514*4))*BB514-((EU514*4))*BS514)+AE514*BS514)*AV514)</f>
        <v>52.12</v>
      </c>
      <c r="CS514">
        <f t="shared" si="263"/>
        <v>33.04</v>
      </c>
      <c r="CT514">
        <f t="shared" si="264"/>
        <v>482.56</v>
      </c>
      <c r="CU514">
        <f t="shared" si="265"/>
        <v>0</v>
      </c>
      <c r="CV514">
        <f t="shared" si="266"/>
        <v>0.68</v>
      </c>
      <c r="CW514">
        <f t="shared" si="267"/>
        <v>0</v>
      </c>
      <c r="CX514">
        <f t="shared" si="268"/>
        <v>0</v>
      </c>
      <c r="CY514">
        <f t="shared" si="269"/>
        <v>337.79199999999997</v>
      </c>
      <c r="CZ514">
        <f t="shared" si="270"/>
        <v>48.256</v>
      </c>
      <c r="DC514" t="s">
        <v>3</v>
      </c>
      <c r="DD514" t="s">
        <v>28</v>
      </c>
      <c r="DE514" t="s">
        <v>28</v>
      </c>
      <c r="DF514" t="s">
        <v>28</v>
      </c>
      <c r="DG514" t="s">
        <v>28</v>
      </c>
      <c r="DH514" t="s">
        <v>3</v>
      </c>
      <c r="DI514" t="s">
        <v>28</v>
      </c>
      <c r="DJ514" t="s">
        <v>28</v>
      </c>
      <c r="DK514" t="s">
        <v>3</v>
      </c>
      <c r="DL514" t="s">
        <v>3</v>
      </c>
      <c r="DM514" t="s">
        <v>3</v>
      </c>
      <c r="DN514">
        <v>0</v>
      </c>
      <c r="DO514">
        <v>0</v>
      </c>
      <c r="DP514">
        <v>1</v>
      </c>
      <c r="DQ514">
        <v>1</v>
      </c>
      <c r="DU514">
        <v>16987630</v>
      </c>
      <c r="DV514" t="s">
        <v>18</v>
      </c>
      <c r="DW514" t="s">
        <v>18</v>
      </c>
      <c r="DX514">
        <v>1</v>
      </c>
      <c r="DZ514" t="s">
        <v>3</v>
      </c>
      <c r="EA514" t="s">
        <v>3</v>
      </c>
      <c r="EB514" t="s">
        <v>3</v>
      </c>
      <c r="EC514" t="s">
        <v>3</v>
      </c>
      <c r="EE514">
        <v>1441815344</v>
      </c>
      <c r="EF514">
        <v>1</v>
      </c>
      <c r="EG514" t="s">
        <v>21</v>
      </c>
      <c r="EH514">
        <v>0</v>
      </c>
      <c r="EI514" t="s">
        <v>3</v>
      </c>
      <c r="EJ514">
        <v>4</v>
      </c>
      <c r="EK514">
        <v>0</v>
      </c>
      <c r="EL514" t="s">
        <v>22</v>
      </c>
      <c r="EM514" t="s">
        <v>23</v>
      </c>
      <c r="EO514" t="s">
        <v>3</v>
      </c>
      <c r="EQ514">
        <v>1024</v>
      </c>
      <c r="ER514">
        <v>139.54</v>
      </c>
      <c r="ES514">
        <v>5.87</v>
      </c>
      <c r="ET514">
        <v>13.03</v>
      </c>
      <c r="EU514">
        <v>8.26</v>
      </c>
      <c r="EV514">
        <v>120.64</v>
      </c>
      <c r="EW514">
        <v>0.17</v>
      </c>
      <c r="EX514">
        <v>0</v>
      </c>
      <c r="EY514">
        <v>0</v>
      </c>
      <c r="FQ514">
        <v>0</v>
      </c>
      <c r="FR514">
        <f t="shared" si="271"/>
        <v>0</v>
      </c>
      <c r="FS514">
        <v>0</v>
      </c>
      <c r="FX514">
        <v>70</v>
      </c>
      <c r="FY514">
        <v>10</v>
      </c>
      <c r="GA514" t="s">
        <v>3</v>
      </c>
      <c r="GD514">
        <v>0</v>
      </c>
      <c r="GF514">
        <v>821403415</v>
      </c>
      <c r="GG514">
        <v>2</v>
      </c>
      <c r="GH514">
        <v>1</v>
      </c>
      <c r="GI514">
        <v>-2</v>
      </c>
      <c r="GJ514">
        <v>0</v>
      </c>
      <c r="GK514">
        <f>ROUND(R514*(R12)/100,2)</f>
        <v>35.68</v>
      </c>
      <c r="GL514">
        <f t="shared" si="272"/>
        <v>0</v>
      </c>
      <c r="GM514">
        <f t="shared" si="273"/>
        <v>979.89</v>
      </c>
      <c r="GN514">
        <f t="shared" si="274"/>
        <v>0</v>
      </c>
      <c r="GO514">
        <f t="shared" si="275"/>
        <v>0</v>
      </c>
      <c r="GP514">
        <f t="shared" si="276"/>
        <v>979.89</v>
      </c>
      <c r="GR514">
        <v>0</v>
      </c>
      <c r="GS514">
        <v>3</v>
      </c>
      <c r="GT514">
        <v>0</v>
      </c>
      <c r="GU514" t="s">
        <v>3</v>
      </c>
      <c r="GV514">
        <f t="shared" si="277"/>
        <v>0</v>
      </c>
      <c r="GW514">
        <v>1</v>
      </c>
      <c r="GX514">
        <f t="shared" si="278"/>
        <v>0</v>
      </c>
      <c r="HA514">
        <v>0</v>
      </c>
      <c r="HB514">
        <v>0</v>
      </c>
      <c r="HC514">
        <f t="shared" si="279"/>
        <v>0</v>
      </c>
      <c r="HE514" t="s">
        <v>3</v>
      </c>
      <c r="HF514" t="s">
        <v>3</v>
      </c>
      <c r="HM514" t="s">
        <v>3</v>
      </c>
      <c r="HN514" t="s">
        <v>3</v>
      </c>
      <c r="HO514" t="s">
        <v>3</v>
      </c>
      <c r="HP514" t="s">
        <v>3</v>
      </c>
      <c r="HQ514" t="s">
        <v>3</v>
      </c>
      <c r="IK514">
        <v>0</v>
      </c>
    </row>
    <row r="515" spans="1:245" x14ac:dyDescent="0.2">
      <c r="A515">
        <v>17</v>
      </c>
      <c r="B515">
        <v>1</v>
      </c>
      <c r="C515">
        <f>ROW(SmtRes!A72)</f>
        <v>72</v>
      </c>
      <c r="D515">
        <f>ROW(EtalonRes!A157)</f>
        <v>157</v>
      </c>
      <c r="E515" t="s">
        <v>253</v>
      </c>
      <c r="F515" t="s">
        <v>239</v>
      </c>
      <c r="G515" t="s">
        <v>240</v>
      </c>
      <c r="H515" t="s">
        <v>18</v>
      </c>
      <c r="I515">
        <f>ROUND(1+4,9)</f>
        <v>5</v>
      </c>
      <c r="J515">
        <v>0</v>
      </c>
      <c r="K515">
        <f>ROUND(1+4,9)</f>
        <v>5</v>
      </c>
      <c r="O515">
        <f t="shared" si="247"/>
        <v>2174.3000000000002</v>
      </c>
      <c r="P515">
        <f t="shared" si="248"/>
        <v>45.3</v>
      </c>
      <c r="Q515">
        <f t="shared" si="249"/>
        <v>0</v>
      </c>
      <c r="R515">
        <f t="shared" si="250"/>
        <v>0</v>
      </c>
      <c r="S515">
        <f t="shared" si="251"/>
        <v>2129</v>
      </c>
      <c r="T515">
        <f t="shared" si="252"/>
        <v>0</v>
      </c>
      <c r="U515">
        <f t="shared" si="253"/>
        <v>3</v>
      </c>
      <c r="V515">
        <f t="shared" si="254"/>
        <v>0</v>
      </c>
      <c r="W515">
        <f t="shared" si="255"/>
        <v>0</v>
      </c>
      <c r="X515">
        <f t="shared" si="256"/>
        <v>1490.3</v>
      </c>
      <c r="Y515">
        <f t="shared" si="257"/>
        <v>212.9</v>
      </c>
      <c r="AA515">
        <v>1473091778</v>
      </c>
      <c r="AB515">
        <f t="shared" si="258"/>
        <v>434.86</v>
      </c>
      <c r="AC515">
        <f>ROUND(((ES515*2)),6)</f>
        <v>9.06</v>
      </c>
      <c r="AD515">
        <f>ROUND(((((ET515*2))-((EU515*2)))+AE515),6)</f>
        <v>0</v>
      </c>
      <c r="AE515">
        <f>ROUND(((EU515*2)),6)</f>
        <v>0</v>
      </c>
      <c r="AF515">
        <f>ROUND(((EV515*2)),6)</f>
        <v>425.8</v>
      </c>
      <c r="AG515">
        <f t="shared" si="259"/>
        <v>0</v>
      </c>
      <c r="AH515">
        <f>((EW515*2))</f>
        <v>0.6</v>
      </c>
      <c r="AI515">
        <f>((EX515*2))</f>
        <v>0</v>
      </c>
      <c r="AJ515">
        <f t="shared" si="260"/>
        <v>0</v>
      </c>
      <c r="AK515">
        <v>217.43</v>
      </c>
      <c r="AL515">
        <v>4.53</v>
      </c>
      <c r="AM515">
        <v>0</v>
      </c>
      <c r="AN515">
        <v>0</v>
      </c>
      <c r="AO515">
        <v>212.9</v>
      </c>
      <c r="AP515">
        <v>0</v>
      </c>
      <c r="AQ515">
        <v>0.3</v>
      </c>
      <c r="AR515">
        <v>0</v>
      </c>
      <c r="AS515">
        <v>0</v>
      </c>
      <c r="AT515">
        <v>70</v>
      </c>
      <c r="AU515">
        <v>10</v>
      </c>
      <c r="AV515">
        <v>1</v>
      </c>
      <c r="AW515">
        <v>1</v>
      </c>
      <c r="AZ515">
        <v>1</v>
      </c>
      <c r="BA515">
        <v>1</v>
      </c>
      <c r="BB515">
        <v>1</v>
      </c>
      <c r="BC515">
        <v>1</v>
      </c>
      <c r="BD515" t="s">
        <v>3</v>
      </c>
      <c r="BE515" t="s">
        <v>3</v>
      </c>
      <c r="BF515" t="s">
        <v>3</v>
      </c>
      <c r="BG515" t="s">
        <v>3</v>
      </c>
      <c r="BH515">
        <v>0</v>
      </c>
      <c r="BI515">
        <v>4</v>
      </c>
      <c r="BJ515" t="s">
        <v>241</v>
      </c>
      <c r="BM515">
        <v>0</v>
      </c>
      <c r="BN515">
        <v>0</v>
      </c>
      <c r="BO515" t="s">
        <v>3</v>
      </c>
      <c r="BP515">
        <v>0</v>
      </c>
      <c r="BQ515">
        <v>1</v>
      </c>
      <c r="BR515">
        <v>0</v>
      </c>
      <c r="BS515">
        <v>1</v>
      </c>
      <c r="BT515">
        <v>1</v>
      </c>
      <c r="BU515">
        <v>1</v>
      </c>
      <c r="BV515">
        <v>1</v>
      </c>
      <c r="BW515">
        <v>1</v>
      </c>
      <c r="BX515">
        <v>1</v>
      </c>
      <c r="BY515" t="s">
        <v>3</v>
      </c>
      <c r="BZ515">
        <v>70</v>
      </c>
      <c r="CA515">
        <v>10</v>
      </c>
      <c r="CB515" t="s">
        <v>3</v>
      </c>
      <c r="CE515">
        <v>0</v>
      </c>
      <c r="CF515">
        <v>0</v>
      </c>
      <c r="CG515">
        <v>0</v>
      </c>
      <c r="CM515">
        <v>0</v>
      </c>
      <c r="CN515" t="s">
        <v>3</v>
      </c>
      <c r="CO515">
        <v>0</v>
      </c>
      <c r="CP515">
        <f t="shared" si="261"/>
        <v>2174.3000000000002</v>
      </c>
      <c r="CQ515">
        <f t="shared" si="262"/>
        <v>9.06</v>
      </c>
      <c r="CR515">
        <f>(((((ET515*2))*BB515-((EU515*2))*BS515)+AE515*BS515)*AV515)</f>
        <v>0</v>
      </c>
      <c r="CS515">
        <f t="shared" si="263"/>
        <v>0</v>
      </c>
      <c r="CT515">
        <f t="shared" si="264"/>
        <v>425.8</v>
      </c>
      <c r="CU515">
        <f t="shared" si="265"/>
        <v>0</v>
      </c>
      <c r="CV515">
        <f t="shared" si="266"/>
        <v>0.6</v>
      </c>
      <c r="CW515">
        <f t="shared" si="267"/>
        <v>0</v>
      </c>
      <c r="CX515">
        <f t="shared" si="268"/>
        <v>0</v>
      </c>
      <c r="CY515">
        <f t="shared" si="269"/>
        <v>1490.3</v>
      </c>
      <c r="CZ515">
        <f t="shared" si="270"/>
        <v>212.9</v>
      </c>
      <c r="DC515" t="s">
        <v>3</v>
      </c>
      <c r="DD515" t="s">
        <v>173</v>
      </c>
      <c r="DE515" t="s">
        <v>173</v>
      </c>
      <c r="DF515" t="s">
        <v>173</v>
      </c>
      <c r="DG515" t="s">
        <v>173</v>
      </c>
      <c r="DH515" t="s">
        <v>3</v>
      </c>
      <c r="DI515" t="s">
        <v>173</v>
      </c>
      <c r="DJ515" t="s">
        <v>173</v>
      </c>
      <c r="DK515" t="s">
        <v>3</v>
      </c>
      <c r="DL515" t="s">
        <v>3</v>
      </c>
      <c r="DM515" t="s">
        <v>3</v>
      </c>
      <c r="DN515">
        <v>0</v>
      </c>
      <c r="DO515">
        <v>0</v>
      </c>
      <c r="DP515">
        <v>1</v>
      </c>
      <c r="DQ515">
        <v>1</v>
      </c>
      <c r="DU515">
        <v>16987630</v>
      </c>
      <c r="DV515" t="s">
        <v>18</v>
      </c>
      <c r="DW515" t="s">
        <v>18</v>
      </c>
      <c r="DX515">
        <v>1</v>
      </c>
      <c r="DZ515" t="s">
        <v>3</v>
      </c>
      <c r="EA515" t="s">
        <v>3</v>
      </c>
      <c r="EB515" t="s">
        <v>3</v>
      </c>
      <c r="EC515" t="s">
        <v>3</v>
      </c>
      <c r="EE515">
        <v>1441815344</v>
      </c>
      <c r="EF515">
        <v>1</v>
      </c>
      <c r="EG515" t="s">
        <v>21</v>
      </c>
      <c r="EH515">
        <v>0</v>
      </c>
      <c r="EI515" t="s">
        <v>3</v>
      </c>
      <c r="EJ515">
        <v>4</v>
      </c>
      <c r="EK515">
        <v>0</v>
      </c>
      <c r="EL515" t="s">
        <v>22</v>
      </c>
      <c r="EM515" t="s">
        <v>23</v>
      </c>
      <c r="EO515" t="s">
        <v>3</v>
      </c>
      <c r="EQ515">
        <v>0</v>
      </c>
      <c r="ER515">
        <v>217.43</v>
      </c>
      <c r="ES515">
        <v>4.53</v>
      </c>
      <c r="ET515">
        <v>0</v>
      </c>
      <c r="EU515">
        <v>0</v>
      </c>
      <c r="EV515">
        <v>212.9</v>
      </c>
      <c r="EW515">
        <v>0.3</v>
      </c>
      <c r="EX515">
        <v>0</v>
      </c>
      <c r="EY515">
        <v>0</v>
      </c>
      <c r="FQ515">
        <v>0</v>
      </c>
      <c r="FR515">
        <f t="shared" si="271"/>
        <v>0</v>
      </c>
      <c r="FS515">
        <v>0</v>
      </c>
      <c r="FX515">
        <v>70</v>
      </c>
      <c r="FY515">
        <v>10</v>
      </c>
      <c r="GA515" t="s">
        <v>3</v>
      </c>
      <c r="GD515">
        <v>0</v>
      </c>
      <c r="GF515">
        <v>1338640914</v>
      </c>
      <c r="GG515">
        <v>2</v>
      </c>
      <c r="GH515">
        <v>1</v>
      </c>
      <c r="GI515">
        <v>-2</v>
      </c>
      <c r="GJ515">
        <v>0</v>
      </c>
      <c r="GK515">
        <f>ROUND(R515*(R12)/100,2)</f>
        <v>0</v>
      </c>
      <c r="GL515">
        <f t="shared" si="272"/>
        <v>0</v>
      </c>
      <c r="GM515">
        <f t="shared" si="273"/>
        <v>3877.5</v>
      </c>
      <c r="GN515">
        <f t="shared" si="274"/>
        <v>0</v>
      </c>
      <c r="GO515">
        <f t="shared" si="275"/>
        <v>0</v>
      </c>
      <c r="GP515">
        <f t="shared" si="276"/>
        <v>3877.5</v>
      </c>
      <c r="GR515">
        <v>0</v>
      </c>
      <c r="GS515">
        <v>3</v>
      </c>
      <c r="GT515">
        <v>0</v>
      </c>
      <c r="GU515" t="s">
        <v>3</v>
      </c>
      <c r="GV515">
        <f t="shared" si="277"/>
        <v>0</v>
      </c>
      <c r="GW515">
        <v>1</v>
      </c>
      <c r="GX515">
        <f t="shared" si="278"/>
        <v>0</v>
      </c>
      <c r="HA515">
        <v>0</v>
      </c>
      <c r="HB515">
        <v>0</v>
      </c>
      <c r="HC515">
        <f t="shared" si="279"/>
        <v>0</v>
      </c>
      <c r="HE515" t="s">
        <v>3</v>
      </c>
      <c r="HF515" t="s">
        <v>3</v>
      </c>
      <c r="HM515" t="s">
        <v>3</v>
      </c>
      <c r="HN515" t="s">
        <v>3</v>
      </c>
      <c r="HO515" t="s">
        <v>3</v>
      </c>
      <c r="HP515" t="s">
        <v>3</v>
      </c>
      <c r="HQ515" t="s">
        <v>3</v>
      </c>
      <c r="IK515">
        <v>0</v>
      </c>
    </row>
    <row r="516" spans="1:245" x14ac:dyDescent="0.2">
      <c r="A516">
        <v>17</v>
      </c>
      <c r="B516">
        <v>1</v>
      </c>
      <c r="C516">
        <f>ROW(SmtRes!A73)</f>
        <v>73</v>
      </c>
      <c r="D516">
        <f>ROW(EtalonRes!A158)</f>
        <v>158</v>
      </c>
      <c r="E516" t="s">
        <v>3</v>
      </c>
      <c r="F516" t="s">
        <v>244</v>
      </c>
      <c r="G516" t="s">
        <v>245</v>
      </c>
      <c r="H516" t="s">
        <v>32</v>
      </c>
      <c r="I516">
        <f>ROUND(1/10,9)</f>
        <v>0.1</v>
      </c>
      <c r="J516">
        <v>0</v>
      </c>
      <c r="K516">
        <f>ROUND(1/10,9)</f>
        <v>0.1</v>
      </c>
      <c r="O516">
        <f t="shared" si="247"/>
        <v>85.15</v>
      </c>
      <c r="P516">
        <f t="shared" si="248"/>
        <v>0</v>
      </c>
      <c r="Q516">
        <f t="shared" si="249"/>
        <v>0</v>
      </c>
      <c r="R516">
        <f t="shared" si="250"/>
        <v>0</v>
      </c>
      <c r="S516">
        <f t="shared" si="251"/>
        <v>85.15</v>
      </c>
      <c r="T516">
        <f t="shared" si="252"/>
        <v>0</v>
      </c>
      <c r="U516">
        <f t="shared" si="253"/>
        <v>0.16800000000000004</v>
      </c>
      <c r="V516">
        <f t="shared" si="254"/>
        <v>0</v>
      </c>
      <c r="W516">
        <f t="shared" si="255"/>
        <v>0</v>
      </c>
      <c r="X516">
        <f t="shared" si="256"/>
        <v>59.61</v>
      </c>
      <c r="Y516">
        <f t="shared" si="257"/>
        <v>8.52</v>
      </c>
      <c r="AA516">
        <v>-1</v>
      </c>
      <c r="AB516">
        <f t="shared" si="258"/>
        <v>851.52</v>
      </c>
      <c r="AC516">
        <f>ROUND(((ES516*3)),6)</f>
        <v>0</v>
      </c>
      <c r="AD516">
        <f>ROUND(((((ET516*3))-((EU516*3)))+AE516),6)</f>
        <v>0</v>
      </c>
      <c r="AE516">
        <f>ROUND(((EU516*3)),6)</f>
        <v>0</v>
      </c>
      <c r="AF516">
        <f>ROUND(((EV516*3)),6)</f>
        <v>851.52</v>
      </c>
      <c r="AG516">
        <f t="shared" si="259"/>
        <v>0</v>
      </c>
      <c r="AH516">
        <f>((EW516*3))</f>
        <v>1.6800000000000002</v>
      </c>
      <c r="AI516">
        <f>((EX516*3))</f>
        <v>0</v>
      </c>
      <c r="AJ516">
        <f t="shared" si="260"/>
        <v>0</v>
      </c>
      <c r="AK516">
        <v>283.83999999999997</v>
      </c>
      <c r="AL516">
        <v>0</v>
      </c>
      <c r="AM516">
        <v>0</v>
      </c>
      <c r="AN516">
        <v>0</v>
      </c>
      <c r="AO516">
        <v>283.83999999999997</v>
      </c>
      <c r="AP516">
        <v>0</v>
      </c>
      <c r="AQ516">
        <v>0.56000000000000005</v>
      </c>
      <c r="AR516">
        <v>0</v>
      </c>
      <c r="AS516">
        <v>0</v>
      </c>
      <c r="AT516">
        <v>70</v>
      </c>
      <c r="AU516">
        <v>10</v>
      </c>
      <c r="AV516">
        <v>1</v>
      </c>
      <c r="AW516">
        <v>1</v>
      </c>
      <c r="AZ516">
        <v>1</v>
      </c>
      <c r="BA516">
        <v>1</v>
      </c>
      <c r="BB516">
        <v>1</v>
      </c>
      <c r="BC516">
        <v>1</v>
      </c>
      <c r="BD516" t="s">
        <v>3</v>
      </c>
      <c r="BE516" t="s">
        <v>3</v>
      </c>
      <c r="BF516" t="s">
        <v>3</v>
      </c>
      <c r="BG516" t="s">
        <v>3</v>
      </c>
      <c r="BH516">
        <v>0</v>
      </c>
      <c r="BI516">
        <v>4</v>
      </c>
      <c r="BJ516" t="s">
        <v>246</v>
      </c>
      <c r="BM516">
        <v>0</v>
      </c>
      <c r="BN516">
        <v>0</v>
      </c>
      <c r="BO516" t="s">
        <v>3</v>
      </c>
      <c r="BP516">
        <v>0</v>
      </c>
      <c r="BQ516">
        <v>1</v>
      </c>
      <c r="BR516">
        <v>0</v>
      </c>
      <c r="BS516">
        <v>1</v>
      </c>
      <c r="BT516">
        <v>1</v>
      </c>
      <c r="BU516">
        <v>1</v>
      </c>
      <c r="BV516">
        <v>1</v>
      </c>
      <c r="BW516">
        <v>1</v>
      </c>
      <c r="BX516">
        <v>1</v>
      </c>
      <c r="BY516" t="s">
        <v>3</v>
      </c>
      <c r="BZ516">
        <v>70</v>
      </c>
      <c r="CA516">
        <v>10</v>
      </c>
      <c r="CB516" t="s">
        <v>3</v>
      </c>
      <c r="CE516">
        <v>0</v>
      </c>
      <c r="CF516">
        <v>0</v>
      </c>
      <c r="CG516">
        <v>0</v>
      </c>
      <c r="CM516">
        <v>0</v>
      </c>
      <c r="CN516" t="s">
        <v>3</v>
      </c>
      <c r="CO516">
        <v>0</v>
      </c>
      <c r="CP516">
        <f t="shared" si="261"/>
        <v>85.15</v>
      </c>
      <c r="CQ516">
        <f t="shared" si="262"/>
        <v>0</v>
      </c>
      <c r="CR516">
        <f>(((((ET516*3))*BB516-((EU516*3))*BS516)+AE516*BS516)*AV516)</f>
        <v>0</v>
      </c>
      <c r="CS516">
        <f t="shared" si="263"/>
        <v>0</v>
      </c>
      <c r="CT516">
        <f t="shared" si="264"/>
        <v>851.52</v>
      </c>
      <c r="CU516">
        <f t="shared" si="265"/>
        <v>0</v>
      </c>
      <c r="CV516">
        <f t="shared" si="266"/>
        <v>1.6800000000000002</v>
      </c>
      <c r="CW516">
        <f t="shared" si="267"/>
        <v>0</v>
      </c>
      <c r="CX516">
        <f t="shared" si="268"/>
        <v>0</v>
      </c>
      <c r="CY516">
        <f t="shared" si="269"/>
        <v>59.604999999999997</v>
      </c>
      <c r="CZ516">
        <f t="shared" si="270"/>
        <v>8.5150000000000006</v>
      </c>
      <c r="DC516" t="s">
        <v>3</v>
      </c>
      <c r="DD516" t="s">
        <v>155</v>
      </c>
      <c r="DE516" t="s">
        <v>155</v>
      </c>
      <c r="DF516" t="s">
        <v>155</v>
      </c>
      <c r="DG516" t="s">
        <v>155</v>
      </c>
      <c r="DH516" t="s">
        <v>3</v>
      </c>
      <c r="DI516" t="s">
        <v>155</v>
      </c>
      <c r="DJ516" t="s">
        <v>155</v>
      </c>
      <c r="DK516" t="s">
        <v>3</v>
      </c>
      <c r="DL516" t="s">
        <v>3</v>
      </c>
      <c r="DM516" t="s">
        <v>3</v>
      </c>
      <c r="DN516">
        <v>0</v>
      </c>
      <c r="DO516">
        <v>0</v>
      </c>
      <c r="DP516">
        <v>1</v>
      </c>
      <c r="DQ516">
        <v>1</v>
      </c>
      <c r="DU516">
        <v>16987630</v>
      </c>
      <c r="DV516" t="s">
        <v>32</v>
      </c>
      <c r="DW516" t="s">
        <v>32</v>
      </c>
      <c r="DX516">
        <v>10</v>
      </c>
      <c r="DZ516" t="s">
        <v>3</v>
      </c>
      <c r="EA516" t="s">
        <v>3</v>
      </c>
      <c r="EB516" t="s">
        <v>3</v>
      </c>
      <c r="EC516" t="s">
        <v>3</v>
      </c>
      <c r="EE516">
        <v>1441815344</v>
      </c>
      <c r="EF516">
        <v>1</v>
      </c>
      <c r="EG516" t="s">
        <v>21</v>
      </c>
      <c r="EH516">
        <v>0</v>
      </c>
      <c r="EI516" t="s">
        <v>3</v>
      </c>
      <c r="EJ516">
        <v>4</v>
      </c>
      <c r="EK516">
        <v>0</v>
      </c>
      <c r="EL516" t="s">
        <v>22</v>
      </c>
      <c r="EM516" t="s">
        <v>23</v>
      </c>
      <c r="EO516" t="s">
        <v>3</v>
      </c>
      <c r="EQ516">
        <v>1024</v>
      </c>
      <c r="ER516">
        <v>283.83999999999997</v>
      </c>
      <c r="ES516">
        <v>0</v>
      </c>
      <c r="ET516">
        <v>0</v>
      </c>
      <c r="EU516">
        <v>0</v>
      </c>
      <c r="EV516">
        <v>283.83999999999997</v>
      </c>
      <c r="EW516">
        <v>0.56000000000000005</v>
      </c>
      <c r="EX516">
        <v>0</v>
      </c>
      <c r="EY516">
        <v>0</v>
      </c>
      <c r="FQ516">
        <v>0</v>
      </c>
      <c r="FR516">
        <f t="shared" si="271"/>
        <v>0</v>
      </c>
      <c r="FS516">
        <v>0</v>
      </c>
      <c r="FX516">
        <v>70</v>
      </c>
      <c r="FY516">
        <v>10</v>
      </c>
      <c r="GA516" t="s">
        <v>3</v>
      </c>
      <c r="GD516">
        <v>0</v>
      </c>
      <c r="GF516">
        <v>1038359689</v>
      </c>
      <c r="GG516">
        <v>2</v>
      </c>
      <c r="GH516">
        <v>1</v>
      </c>
      <c r="GI516">
        <v>-2</v>
      </c>
      <c r="GJ516">
        <v>0</v>
      </c>
      <c r="GK516">
        <f>ROUND(R516*(R12)/100,2)</f>
        <v>0</v>
      </c>
      <c r="GL516">
        <f t="shared" si="272"/>
        <v>0</v>
      </c>
      <c r="GM516">
        <f t="shared" si="273"/>
        <v>153.28</v>
      </c>
      <c r="GN516">
        <f t="shared" si="274"/>
        <v>0</v>
      </c>
      <c r="GO516">
        <f t="shared" si="275"/>
        <v>0</v>
      </c>
      <c r="GP516">
        <f t="shared" si="276"/>
        <v>153.28</v>
      </c>
      <c r="GR516">
        <v>0</v>
      </c>
      <c r="GS516">
        <v>3</v>
      </c>
      <c r="GT516">
        <v>0</v>
      </c>
      <c r="GU516" t="s">
        <v>3</v>
      </c>
      <c r="GV516">
        <f t="shared" si="277"/>
        <v>0</v>
      </c>
      <c r="GW516">
        <v>1</v>
      </c>
      <c r="GX516">
        <f t="shared" si="278"/>
        <v>0</v>
      </c>
      <c r="HA516">
        <v>0</v>
      </c>
      <c r="HB516">
        <v>0</v>
      </c>
      <c r="HC516">
        <f t="shared" si="279"/>
        <v>0</v>
      </c>
      <c r="HE516" t="s">
        <v>3</v>
      </c>
      <c r="HF516" t="s">
        <v>3</v>
      </c>
      <c r="HM516" t="s">
        <v>3</v>
      </c>
      <c r="HN516" t="s">
        <v>3</v>
      </c>
      <c r="HO516" t="s">
        <v>3</v>
      </c>
      <c r="HP516" t="s">
        <v>3</v>
      </c>
      <c r="HQ516" t="s">
        <v>3</v>
      </c>
      <c r="IK516">
        <v>0</v>
      </c>
    </row>
    <row r="517" spans="1:245" x14ac:dyDescent="0.2">
      <c r="A517">
        <v>17</v>
      </c>
      <c r="B517">
        <v>1</v>
      </c>
      <c r="C517">
        <f>ROW(SmtRes!A74)</f>
        <v>74</v>
      </c>
      <c r="D517">
        <f>ROW(EtalonRes!A159)</f>
        <v>159</v>
      </c>
      <c r="E517" t="s">
        <v>254</v>
      </c>
      <c r="F517" t="s">
        <v>248</v>
      </c>
      <c r="G517" t="s">
        <v>249</v>
      </c>
      <c r="H517" t="s">
        <v>18</v>
      </c>
      <c r="I517">
        <v>1</v>
      </c>
      <c r="J517">
        <v>0</v>
      </c>
      <c r="K517">
        <v>1</v>
      </c>
      <c r="O517">
        <f t="shared" si="247"/>
        <v>89.95</v>
      </c>
      <c r="P517">
        <f t="shared" si="248"/>
        <v>0</v>
      </c>
      <c r="Q517">
        <f t="shared" si="249"/>
        <v>0</v>
      </c>
      <c r="R517">
        <f t="shared" si="250"/>
        <v>0</v>
      </c>
      <c r="S517">
        <f t="shared" si="251"/>
        <v>89.95</v>
      </c>
      <c r="T517">
        <f t="shared" si="252"/>
        <v>0</v>
      </c>
      <c r="U517">
        <f t="shared" si="253"/>
        <v>0.16</v>
      </c>
      <c r="V517">
        <f t="shared" si="254"/>
        <v>0</v>
      </c>
      <c r="W517">
        <f t="shared" si="255"/>
        <v>0</v>
      </c>
      <c r="X517">
        <f t="shared" si="256"/>
        <v>62.97</v>
      </c>
      <c r="Y517">
        <f t="shared" si="257"/>
        <v>9</v>
      </c>
      <c r="AA517">
        <v>1473091778</v>
      </c>
      <c r="AB517">
        <f t="shared" si="258"/>
        <v>89.95</v>
      </c>
      <c r="AC517">
        <f>ROUND((ES517),6)</f>
        <v>0</v>
      </c>
      <c r="AD517">
        <f>ROUND((((ET517)-(EU517))+AE517),6)</f>
        <v>0</v>
      </c>
      <c r="AE517">
        <f>ROUND((EU517),6)</f>
        <v>0</v>
      </c>
      <c r="AF517">
        <f>ROUND((EV517),6)</f>
        <v>89.95</v>
      </c>
      <c r="AG517">
        <f t="shared" si="259"/>
        <v>0</v>
      </c>
      <c r="AH517">
        <f>(EW517)</f>
        <v>0.16</v>
      </c>
      <c r="AI517">
        <f>(EX517)</f>
        <v>0</v>
      </c>
      <c r="AJ517">
        <f t="shared" si="260"/>
        <v>0</v>
      </c>
      <c r="AK517">
        <v>89.95</v>
      </c>
      <c r="AL517">
        <v>0</v>
      </c>
      <c r="AM517">
        <v>0</v>
      </c>
      <c r="AN517">
        <v>0</v>
      </c>
      <c r="AO517">
        <v>89.95</v>
      </c>
      <c r="AP517">
        <v>0</v>
      </c>
      <c r="AQ517">
        <v>0.16</v>
      </c>
      <c r="AR517">
        <v>0</v>
      </c>
      <c r="AS517">
        <v>0</v>
      </c>
      <c r="AT517">
        <v>70</v>
      </c>
      <c r="AU517">
        <v>10</v>
      </c>
      <c r="AV517">
        <v>1</v>
      </c>
      <c r="AW517">
        <v>1</v>
      </c>
      <c r="AZ517">
        <v>1</v>
      </c>
      <c r="BA517">
        <v>1</v>
      </c>
      <c r="BB517">
        <v>1</v>
      </c>
      <c r="BC517">
        <v>1</v>
      </c>
      <c r="BD517" t="s">
        <v>3</v>
      </c>
      <c r="BE517" t="s">
        <v>3</v>
      </c>
      <c r="BF517" t="s">
        <v>3</v>
      </c>
      <c r="BG517" t="s">
        <v>3</v>
      </c>
      <c r="BH517">
        <v>0</v>
      </c>
      <c r="BI517">
        <v>4</v>
      </c>
      <c r="BJ517" t="s">
        <v>250</v>
      </c>
      <c r="BM517">
        <v>0</v>
      </c>
      <c r="BN517">
        <v>0</v>
      </c>
      <c r="BO517" t="s">
        <v>3</v>
      </c>
      <c r="BP517">
        <v>0</v>
      </c>
      <c r="BQ517">
        <v>1</v>
      </c>
      <c r="BR517">
        <v>0</v>
      </c>
      <c r="BS517">
        <v>1</v>
      </c>
      <c r="BT517">
        <v>1</v>
      </c>
      <c r="BU517">
        <v>1</v>
      </c>
      <c r="BV517">
        <v>1</v>
      </c>
      <c r="BW517">
        <v>1</v>
      </c>
      <c r="BX517">
        <v>1</v>
      </c>
      <c r="BY517" t="s">
        <v>3</v>
      </c>
      <c r="BZ517">
        <v>70</v>
      </c>
      <c r="CA517">
        <v>10</v>
      </c>
      <c r="CB517" t="s">
        <v>3</v>
      </c>
      <c r="CE517">
        <v>0</v>
      </c>
      <c r="CF517">
        <v>0</v>
      </c>
      <c r="CG517">
        <v>0</v>
      </c>
      <c r="CM517">
        <v>0</v>
      </c>
      <c r="CN517" t="s">
        <v>3</v>
      </c>
      <c r="CO517">
        <v>0</v>
      </c>
      <c r="CP517">
        <f t="shared" si="261"/>
        <v>89.95</v>
      </c>
      <c r="CQ517">
        <f t="shared" si="262"/>
        <v>0</v>
      </c>
      <c r="CR517">
        <f>((((ET517)*BB517-(EU517)*BS517)+AE517*BS517)*AV517)</f>
        <v>0</v>
      </c>
      <c r="CS517">
        <f t="shared" si="263"/>
        <v>0</v>
      </c>
      <c r="CT517">
        <f t="shared" si="264"/>
        <v>89.95</v>
      </c>
      <c r="CU517">
        <f t="shared" si="265"/>
        <v>0</v>
      </c>
      <c r="CV517">
        <f t="shared" si="266"/>
        <v>0.16</v>
      </c>
      <c r="CW517">
        <f t="shared" si="267"/>
        <v>0</v>
      </c>
      <c r="CX517">
        <f t="shared" si="268"/>
        <v>0</v>
      </c>
      <c r="CY517">
        <f t="shared" si="269"/>
        <v>62.965000000000003</v>
      </c>
      <c r="CZ517">
        <f t="shared" si="270"/>
        <v>8.9949999999999992</v>
      </c>
      <c r="DC517" t="s">
        <v>3</v>
      </c>
      <c r="DD517" t="s">
        <v>3</v>
      </c>
      <c r="DE517" t="s">
        <v>3</v>
      </c>
      <c r="DF517" t="s">
        <v>3</v>
      </c>
      <c r="DG517" t="s">
        <v>3</v>
      </c>
      <c r="DH517" t="s">
        <v>3</v>
      </c>
      <c r="DI517" t="s">
        <v>3</v>
      </c>
      <c r="DJ517" t="s">
        <v>3</v>
      </c>
      <c r="DK517" t="s">
        <v>3</v>
      </c>
      <c r="DL517" t="s">
        <v>3</v>
      </c>
      <c r="DM517" t="s">
        <v>3</v>
      </c>
      <c r="DN517">
        <v>0</v>
      </c>
      <c r="DO517">
        <v>0</v>
      </c>
      <c r="DP517">
        <v>1</v>
      </c>
      <c r="DQ517">
        <v>1</v>
      </c>
      <c r="DU517">
        <v>16987630</v>
      </c>
      <c r="DV517" t="s">
        <v>18</v>
      </c>
      <c r="DW517" t="s">
        <v>18</v>
      </c>
      <c r="DX517">
        <v>1</v>
      </c>
      <c r="DZ517" t="s">
        <v>3</v>
      </c>
      <c r="EA517" t="s">
        <v>3</v>
      </c>
      <c r="EB517" t="s">
        <v>3</v>
      </c>
      <c r="EC517" t="s">
        <v>3</v>
      </c>
      <c r="EE517">
        <v>1441815344</v>
      </c>
      <c r="EF517">
        <v>1</v>
      </c>
      <c r="EG517" t="s">
        <v>21</v>
      </c>
      <c r="EH517">
        <v>0</v>
      </c>
      <c r="EI517" t="s">
        <v>3</v>
      </c>
      <c r="EJ517">
        <v>4</v>
      </c>
      <c r="EK517">
        <v>0</v>
      </c>
      <c r="EL517" t="s">
        <v>22</v>
      </c>
      <c r="EM517" t="s">
        <v>23</v>
      </c>
      <c r="EO517" t="s">
        <v>3</v>
      </c>
      <c r="EQ517">
        <v>0</v>
      </c>
      <c r="ER517">
        <v>89.95</v>
      </c>
      <c r="ES517">
        <v>0</v>
      </c>
      <c r="ET517">
        <v>0</v>
      </c>
      <c r="EU517">
        <v>0</v>
      </c>
      <c r="EV517">
        <v>89.95</v>
      </c>
      <c r="EW517">
        <v>0.16</v>
      </c>
      <c r="EX517">
        <v>0</v>
      </c>
      <c r="EY517">
        <v>0</v>
      </c>
      <c r="FQ517">
        <v>0</v>
      </c>
      <c r="FR517">
        <f t="shared" si="271"/>
        <v>0</v>
      </c>
      <c r="FS517">
        <v>0</v>
      </c>
      <c r="FX517">
        <v>70</v>
      </c>
      <c r="FY517">
        <v>10</v>
      </c>
      <c r="GA517" t="s">
        <v>3</v>
      </c>
      <c r="GD517">
        <v>0</v>
      </c>
      <c r="GF517">
        <v>-864364953</v>
      </c>
      <c r="GG517">
        <v>2</v>
      </c>
      <c r="GH517">
        <v>1</v>
      </c>
      <c r="GI517">
        <v>-2</v>
      </c>
      <c r="GJ517">
        <v>0</v>
      </c>
      <c r="GK517">
        <f>ROUND(R517*(R12)/100,2)</f>
        <v>0</v>
      </c>
      <c r="GL517">
        <f t="shared" si="272"/>
        <v>0</v>
      </c>
      <c r="GM517">
        <f t="shared" si="273"/>
        <v>161.91999999999999</v>
      </c>
      <c r="GN517">
        <f t="shared" si="274"/>
        <v>0</v>
      </c>
      <c r="GO517">
        <f t="shared" si="275"/>
        <v>0</v>
      </c>
      <c r="GP517">
        <f t="shared" si="276"/>
        <v>161.91999999999999</v>
      </c>
      <c r="GR517">
        <v>0</v>
      </c>
      <c r="GS517">
        <v>3</v>
      </c>
      <c r="GT517">
        <v>0</v>
      </c>
      <c r="GU517" t="s">
        <v>3</v>
      </c>
      <c r="GV517">
        <f t="shared" si="277"/>
        <v>0</v>
      </c>
      <c r="GW517">
        <v>1</v>
      </c>
      <c r="GX517">
        <f t="shared" si="278"/>
        <v>0</v>
      </c>
      <c r="HA517">
        <v>0</v>
      </c>
      <c r="HB517">
        <v>0</v>
      </c>
      <c r="HC517">
        <f t="shared" si="279"/>
        <v>0</v>
      </c>
      <c r="HE517" t="s">
        <v>3</v>
      </c>
      <c r="HF517" t="s">
        <v>3</v>
      </c>
      <c r="HM517" t="s">
        <v>3</v>
      </c>
      <c r="HN517" t="s">
        <v>3</v>
      </c>
      <c r="HO517" t="s">
        <v>3</v>
      </c>
      <c r="HP517" t="s">
        <v>3</v>
      </c>
      <c r="HQ517" t="s">
        <v>3</v>
      </c>
      <c r="IK517">
        <v>0</v>
      </c>
    </row>
    <row r="518" spans="1:245" x14ac:dyDescent="0.2">
      <c r="A518">
        <v>17</v>
      </c>
      <c r="B518">
        <v>1</v>
      </c>
      <c r="C518">
        <f>ROW(SmtRes!A77)</f>
        <v>77</v>
      </c>
      <c r="D518">
        <f>ROW(EtalonRes!A162)</f>
        <v>162</v>
      </c>
      <c r="E518" t="s">
        <v>255</v>
      </c>
      <c r="F518" t="s">
        <v>239</v>
      </c>
      <c r="G518" t="s">
        <v>240</v>
      </c>
      <c r="H518" t="s">
        <v>18</v>
      </c>
      <c r="I518">
        <v>3</v>
      </c>
      <c r="J518">
        <v>0</v>
      </c>
      <c r="K518">
        <v>3</v>
      </c>
      <c r="O518">
        <f t="shared" si="247"/>
        <v>1304.58</v>
      </c>
      <c r="P518">
        <f t="shared" si="248"/>
        <v>27.18</v>
      </c>
      <c r="Q518">
        <f t="shared" si="249"/>
        <v>0</v>
      </c>
      <c r="R518">
        <f t="shared" si="250"/>
        <v>0</v>
      </c>
      <c r="S518">
        <f t="shared" si="251"/>
        <v>1277.4000000000001</v>
      </c>
      <c r="T518">
        <f t="shared" si="252"/>
        <v>0</v>
      </c>
      <c r="U518">
        <f t="shared" si="253"/>
        <v>1.7999999999999998</v>
      </c>
      <c r="V518">
        <f t="shared" si="254"/>
        <v>0</v>
      </c>
      <c r="W518">
        <f t="shared" si="255"/>
        <v>0</v>
      </c>
      <c r="X518">
        <f t="shared" si="256"/>
        <v>894.18</v>
      </c>
      <c r="Y518">
        <f t="shared" si="257"/>
        <v>127.74</v>
      </c>
      <c r="AA518">
        <v>1473091778</v>
      </c>
      <c r="AB518">
        <f t="shared" si="258"/>
        <v>434.86</v>
      </c>
      <c r="AC518">
        <f>ROUND(((ES518*2)),6)</f>
        <v>9.06</v>
      </c>
      <c r="AD518">
        <f>ROUND(((((ET518*2))-((EU518*2)))+AE518),6)</f>
        <v>0</v>
      </c>
      <c r="AE518">
        <f>ROUND(((EU518*2)),6)</f>
        <v>0</v>
      </c>
      <c r="AF518">
        <f>ROUND(((EV518*2)),6)</f>
        <v>425.8</v>
      </c>
      <c r="AG518">
        <f t="shared" si="259"/>
        <v>0</v>
      </c>
      <c r="AH518">
        <f>((EW518*2))</f>
        <v>0.6</v>
      </c>
      <c r="AI518">
        <f>((EX518*2))</f>
        <v>0</v>
      </c>
      <c r="AJ518">
        <f t="shared" si="260"/>
        <v>0</v>
      </c>
      <c r="AK518">
        <v>217.43</v>
      </c>
      <c r="AL518">
        <v>4.53</v>
      </c>
      <c r="AM518">
        <v>0</v>
      </c>
      <c r="AN518">
        <v>0</v>
      </c>
      <c r="AO518">
        <v>212.9</v>
      </c>
      <c r="AP518">
        <v>0</v>
      </c>
      <c r="AQ518">
        <v>0.3</v>
      </c>
      <c r="AR518">
        <v>0</v>
      </c>
      <c r="AS518">
        <v>0</v>
      </c>
      <c r="AT518">
        <v>70</v>
      </c>
      <c r="AU518">
        <v>10</v>
      </c>
      <c r="AV518">
        <v>1</v>
      </c>
      <c r="AW518">
        <v>1</v>
      </c>
      <c r="AZ518">
        <v>1</v>
      </c>
      <c r="BA518">
        <v>1</v>
      </c>
      <c r="BB518">
        <v>1</v>
      </c>
      <c r="BC518">
        <v>1</v>
      </c>
      <c r="BD518" t="s">
        <v>3</v>
      </c>
      <c r="BE518" t="s">
        <v>3</v>
      </c>
      <c r="BF518" t="s">
        <v>3</v>
      </c>
      <c r="BG518" t="s">
        <v>3</v>
      </c>
      <c r="BH518">
        <v>0</v>
      </c>
      <c r="BI518">
        <v>4</v>
      </c>
      <c r="BJ518" t="s">
        <v>241</v>
      </c>
      <c r="BM518">
        <v>0</v>
      </c>
      <c r="BN518">
        <v>0</v>
      </c>
      <c r="BO518" t="s">
        <v>3</v>
      </c>
      <c r="BP518">
        <v>0</v>
      </c>
      <c r="BQ518">
        <v>1</v>
      </c>
      <c r="BR518">
        <v>0</v>
      </c>
      <c r="BS518">
        <v>1</v>
      </c>
      <c r="BT518">
        <v>1</v>
      </c>
      <c r="BU518">
        <v>1</v>
      </c>
      <c r="BV518">
        <v>1</v>
      </c>
      <c r="BW518">
        <v>1</v>
      </c>
      <c r="BX518">
        <v>1</v>
      </c>
      <c r="BY518" t="s">
        <v>3</v>
      </c>
      <c r="BZ518">
        <v>70</v>
      </c>
      <c r="CA518">
        <v>10</v>
      </c>
      <c r="CB518" t="s">
        <v>3</v>
      </c>
      <c r="CE518">
        <v>0</v>
      </c>
      <c r="CF518">
        <v>0</v>
      </c>
      <c r="CG518">
        <v>0</v>
      </c>
      <c r="CM518">
        <v>0</v>
      </c>
      <c r="CN518" t="s">
        <v>3</v>
      </c>
      <c r="CO518">
        <v>0</v>
      </c>
      <c r="CP518">
        <f t="shared" si="261"/>
        <v>1304.5800000000002</v>
      </c>
      <c r="CQ518">
        <f t="shared" si="262"/>
        <v>9.06</v>
      </c>
      <c r="CR518">
        <f>(((((ET518*2))*BB518-((EU518*2))*BS518)+AE518*BS518)*AV518)</f>
        <v>0</v>
      </c>
      <c r="CS518">
        <f t="shared" si="263"/>
        <v>0</v>
      </c>
      <c r="CT518">
        <f t="shared" si="264"/>
        <v>425.8</v>
      </c>
      <c r="CU518">
        <f t="shared" si="265"/>
        <v>0</v>
      </c>
      <c r="CV518">
        <f t="shared" si="266"/>
        <v>0.6</v>
      </c>
      <c r="CW518">
        <f t="shared" si="267"/>
        <v>0</v>
      </c>
      <c r="CX518">
        <f t="shared" si="268"/>
        <v>0</v>
      </c>
      <c r="CY518">
        <f t="shared" si="269"/>
        <v>894.18</v>
      </c>
      <c r="CZ518">
        <f t="shared" si="270"/>
        <v>127.74</v>
      </c>
      <c r="DC518" t="s">
        <v>3</v>
      </c>
      <c r="DD518" t="s">
        <v>173</v>
      </c>
      <c r="DE518" t="s">
        <v>173</v>
      </c>
      <c r="DF518" t="s">
        <v>173</v>
      </c>
      <c r="DG518" t="s">
        <v>173</v>
      </c>
      <c r="DH518" t="s">
        <v>3</v>
      </c>
      <c r="DI518" t="s">
        <v>173</v>
      </c>
      <c r="DJ518" t="s">
        <v>173</v>
      </c>
      <c r="DK518" t="s">
        <v>3</v>
      </c>
      <c r="DL518" t="s">
        <v>3</v>
      </c>
      <c r="DM518" t="s">
        <v>3</v>
      </c>
      <c r="DN518">
        <v>0</v>
      </c>
      <c r="DO518">
        <v>0</v>
      </c>
      <c r="DP518">
        <v>1</v>
      </c>
      <c r="DQ518">
        <v>1</v>
      </c>
      <c r="DU518">
        <v>16987630</v>
      </c>
      <c r="DV518" t="s">
        <v>18</v>
      </c>
      <c r="DW518" t="s">
        <v>18</v>
      </c>
      <c r="DX518">
        <v>1</v>
      </c>
      <c r="DZ518" t="s">
        <v>3</v>
      </c>
      <c r="EA518" t="s">
        <v>3</v>
      </c>
      <c r="EB518" t="s">
        <v>3</v>
      </c>
      <c r="EC518" t="s">
        <v>3</v>
      </c>
      <c r="EE518">
        <v>1441815344</v>
      </c>
      <c r="EF518">
        <v>1</v>
      </c>
      <c r="EG518" t="s">
        <v>21</v>
      </c>
      <c r="EH518">
        <v>0</v>
      </c>
      <c r="EI518" t="s">
        <v>3</v>
      </c>
      <c r="EJ518">
        <v>4</v>
      </c>
      <c r="EK518">
        <v>0</v>
      </c>
      <c r="EL518" t="s">
        <v>22</v>
      </c>
      <c r="EM518" t="s">
        <v>23</v>
      </c>
      <c r="EO518" t="s">
        <v>3</v>
      </c>
      <c r="EQ518">
        <v>0</v>
      </c>
      <c r="ER518">
        <v>217.43</v>
      </c>
      <c r="ES518">
        <v>4.53</v>
      </c>
      <c r="ET518">
        <v>0</v>
      </c>
      <c r="EU518">
        <v>0</v>
      </c>
      <c r="EV518">
        <v>212.9</v>
      </c>
      <c r="EW518">
        <v>0.3</v>
      </c>
      <c r="EX518">
        <v>0</v>
      </c>
      <c r="EY518">
        <v>0</v>
      </c>
      <c r="FQ518">
        <v>0</v>
      </c>
      <c r="FR518">
        <f t="shared" si="271"/>
        <v>0</v>
      </c>
      <c r="FS518">
        <v>0</v>
      </c>
      <c r="FX518">
        <v>70</v>
      </c>
      <c r="FY518">
        <v>10</v>
      </c>
      <c r="GA518" t="s">
        <v>3</v>
      </c>
      <c r="GD518">
        <v>0</v>
      </c>
      <c r="GF518">
        <v>1338640914</v>
      </c>
      <c r="GG518">
        <v>2</v>
      </c>
      <c r="GH518">
        <v>1</v>
      </c>
      <c r="GI518">
        <v>-2</v>
      </c>
      <c r="GJ518">
        <v>0</v>
      </c>
      <c r="GK518">
        <f>ROUND(R518*(R12)/100,2)</f>
        <v>0</v>
      </c>
      <c r="GL518">
        <f t="shared" si="272"/>
        <v>0</v>
      </c>
      <c r="GM518">
        <f t="shared" si="273"/>
        <v>2326.5</v>
      </c>
      <c r="GN518">
        <f t="shared" si="274"/>
        <v>0</v>
      </c>
      <c r="GO518">
        <f t="shared" si="275"/>
        <v>0</v>
      </c>
      <c r="GP518">
        <f t="shared" si="276"/>
        <v>2326.5</v>
      </c>
      <c r="GR518">
        <v>0</v>
      </c>
      <c r="GS518">
        <v>3</v>
      </c>
      <c r="GT518">
        <v>0</v>
      </c>
      <c r="GU518" t="s">
        <v>3</v>
      </c>
      <c r="GV518">
        <f t="shared" si="277"/>
        <v>0</v>
      </c>
      <c r="GW518">
        <v>1</v>
      </c>
      <c r="GX518">
        <f t="shared" si="278"/>
        <v>0</v>
      </c>
      <c r="HA518">
        <v>0</v>
      </c>
      <c r="HB518">
        <v>0</v>
      </c>
      <c r="HC518">
        <f t="shared" si="279"/>
        <v>0</v>
      </c>
      <c r="HE518" t="s">
        <v>3</v>
      </c>
      <c r="HF518" t="s">
        <v>3</v>
      </c>
      <c r="HM518" t="s">
        <v>3</v>
      </c>
      <c r="HN518" t="s">
        <v>3</v>
      </c>
      <c r="HO518" t="s">
        <v>3</v>
      </c>
      <c r="HP518" t="s">
        <v>3</v>
      </c>
      <c r="HQ518" t="s">
        <v>3</v>
      </c>
      <c r="IK518">
        <v>0</v>
      </c>
    </row>
    <row r="519" spans="1:245" x14ac:dyDescent="0.2">
      <c r="A519">
        <v>17</v>
      </c>
      <c r="B519">
        <v>1</v>
      </c>
      <c r="C519">
        <f>ROW(SmtRes!A81)</f>
        <v>81</v>
      </c>
      <c r="D519">
        <f>ROW(EtalonRes!A166)</f>
        <v>166</v>
      </c>
      <c r="E519" t="s">
        <v>3</v>
      </c>
      <c r="F519" t="s">
        <v>235</v>
      </c>
      <c r="G519" t="s">
        <v>242</v>
      </c>
      <c r="H519" t="s">
        <v>18</v>
      </c>
      <c r="I519">
        <v>1</v>
      </c>
      <c r="J519">
        <v>0</v>
      </c>
      <c r="K519">
        <v>1</v>
      </c>
      <c r="O519">
        <f t="shared" si="247"/>
        <v>558.16</v>
      </c>
      <c r="P519">
        <f t="shared" si="248"/>
        <v>23.48</v>
      </c>
      <c r="Q519">
        <f t="shared" si="249"/>
        <v>52.12</v>
      </c>
      <c r="R519">
        <f t="shared" si="250"/>
        <v>33.04</v>
      </c>
      <c r="S519">
        <f t="shared" si="251"/>
        <v>482.56</v>
      </c>
      <c r="T519">
        <f t="shared" si="252"/>
        <v>0</v>
      </c>
      <c r="U519">
        <f t="shared" si="253"/>
        <v>0.68</v>
      </c>
      <c r="V519">
        <f t="shared" si="254"/>
        <v>0</v>
      </c>
      <c r="W519">
        <f t="shared" si="255"/>
        <v>0</v>
      </c>
      <c r="X519">
        <f t="shared" si="256"/>
        <v>337.79</v>
      </c>
      <c r="Y519">
        <f t="shared" si="257"/>
        <v>48.26</v>
      </c>
      <c r="AA519">
        <v>-1</v>
      </c>
      <c r="AB519">
        <f t="shared" si="258"/>
        <v>558.16</v>
      </c>
      <c r="AC519">
        <f>ROUND(((ES519*4)),6)</f>
        <v>23.48</v>
      </c>
      <c r="AD519">
        <f>ROUND(((((ET519*4))-((EU519*4)))+AE519),6)</f>
        <v>52.12</v>
      </c>
      <c r="AE519">
        <f>ROUND(((EU519*4)),6)</f>
        <v>33.04</v>
      </c>
      <c r="AF519">
        <f>ROUND(((EV519*4)),6)</f>
        <v>482.56</v>
      </c>
      <c r="AG519">
        <f t="shared" si="259"/>
        <v>0</v>
      </c>
      <c r="AH519">
        <f>((EW519*4))</f>
        <v>0.68</v>
      </c>
      <c r="AI519">
        <f>((EX519*4))</f>
        <v>0</v>
      </c>
      <c r="AJ519">
        <f t="shared" si="260"/>
        <v>0</v>
      </c>
      <c r="AK519">
        <v>139.54</v>
      </c>
      <c r="AL519">
        <v>5.87</v>
      </c>
      <c r="AM519">
        <v>13.03</v>
      </c>
      <c r="AN519">
        <v>8.26</v>
      </c>
      <c r="AO519">
        <v>120.64</v>
      </c>
      <c r="AP519">
        <v>0</v>
      </c>
      <c r="AQ519">
        <v>0.17</v>
      </c>
      <c r="AR519">
        <v>0</v>
      </c>
      <c r="AS519">
        <v>0</v>
      </c>
      <c r="AT519">
        <v>70</v>
      </c>
      <c r="AU519">
        <v>10</v>
      </c>
      <c r="AV519">
        <v>1</v>
      </c>
      <c r="AW519">
        <v>1</v>
      </c>
      <c r="AZ519">
        <v>1</v>
      </c>
      <c r="BA519">
        <v>1</v>
      </c>
      <c r="BB519">
        <v>1</v>
      </c>
      <c r="BC519">
        <v>1</v>
      </c>
      <c r="BD519" t="s">
        <v>3</v>
      </c>
      <c r="BE519" t="s">
        <v>3</v>
      </c>
      <c r="BF519" t="s">
        <v>3</v>
      </c>
      <c r="BG519" t="s">
        <v>3</v>
      </c>
      <c r="BH519">
        <v>0</v>
      </c>
      <c r="BI519">
        <v>4</v>
      </c>
      <c r="BJ519" t="s">
        <v>237</v>
      </c>
      <c r="BM519">
        <v>0</v>
      </c>
      <c r="BN519">
        <v>0</v>
      </c>
      <c r="BO519" t="s">
        <v>3</v>
      </c>
      <c r="BP519">
        <v>0</v>
      </c>
      <c r="BQ519">
        <v>1</v>
      </c>
      <c r="BR519">
        <v>0</v>
      </c>
      <c r="BS519">
        <v>1</v>
      </c>
      <c r="BT519">
        <v>1</v>
      </c>
      <c r="BU519">
        <v>1</v>
      </c>
      <c r="BV519">
        <v>1</v>
      </c>
      <c r="BW519">
        <v>1</v>
      </c>
      <c r="BX519">
        <v>1</v>
      </c>
      <c r="BY519" t="s">
        <v>3</v>
      </c>
      <c r="BZ519">
        <v>70</v>
      </c>
      <c r="CA519">
        <v>10</v>
      </c>
      <c r="CB519" t="s">
        <v>3</v>
      </c>
      <c r="CE519">
        <v>0</v>
      </c>
      <c r="CF519">
        <v>0</v>
      </c>
      <c r="CG519">
        <v>0</v>
      </c>
      <c r="CM519">
        <v>0</v>
      </c>
      <c r="CN519" t="s">
        <v>3</v>
      </c>
      <c r="CO519">
        <v>0</v>
      </c>
      <c r="CP519">
        <f t="shared" si="261"/>
        <v>558.16</v>
      </c>
      <c r="CQ519">
        <f t="shared" si="262"/>
        <v>23.48</v>
      </c>
      <c r="CR519">
        <f>(((((ET519*4))*BB519-((EU519*4))*BS519)+AE519*BS519)*AV519)</f>
        <v>52.12</v>
      </c>
      <c r="CS519">
        <f t="shared" si="263"/>
        <v>33.04</v>
      </c>
      <c r="CT519">
        <f t="shared" si="264"/>
        <v>482.56</v>
      </c>
      <c r="CU519">
        <f t="shared" si="265"/>
        <v>0</v>
      </c>
      <c r="CV519">
        <f t="shared" si="266"/>
        <v>0.68</v>
      </c>
      <c r="CW519">
        <f t="shared" si="267"/>
        <v>0</v>
      </c>
      <c r="CX519">
        <f t="shared" si="268"/>
        <v>0</v>
      </c>
      <c r="CY519">
        <f t="shared" si="269"/>
        <v>337.79199999999997</v>
      </c>
      <c r="CZ519">
        <f t="shared" si="270"/>
        <v>48.256</v>
      </c>
      <c r="DC519" t="s">
        <v>3</v>
      </c>
      <c r="DD519" t="s">
        <v>28</v>
      </c>
      <c r="DE519" t="s">
        <v>28</v>
      </c>
      <c r="DF519" t="s">
        <v>28</v>
      </c>
      <c r="DG519" t="s">
        <v>28</v>
      </c>
      <c r="DH519" t="s">
        <v>3</v>
      </c>
      <c r="DI519" t="s">
        <v>28</v>
      </c>
      <c r="DJ519" t="s">
        <v>28</v>
      </c>
      <c r="DK519" t="s">
        <v>3</v>
      </c>
      <c r="DL519" t="s">
        <v>3</v>
      </c>
      <c r="DM519" t="s">
        <v>3</v>
      </c>
      <c r="DN519">
        <v>0</v>
      </c>
      <c r="DO519">
        <v>0</v>
      </c>
      <c r="DP519">
        <v>1</v>
      </c>
      <c r="DQ519">
        <v>1</v>
      </c>
      <c r="DU519">
        <v>16987630</v>
      </c>
      <c r="DV519" t="s">
        <v>18</v>
      </c>
      <c r="DW519" t="s">
        <v>18</v>
      </c>
      <c r="DX519">
        <v>1</v>
      </c>
      <c r="DZ519" t="s">
        <v>3</v>
      </c>
      <c r="EA519" t="s">
        <v>3</v>
      </c>
      <c r="EB519" t="s">
        <v>3</v>
      </c>
      <c r="EC519" t="s">
        <v>3</v>
      </c>
      <c r="EE519">
        <v>1441815344</v>
      </c>
      <c r="EF519">
        <v>1</v>
      </c>
      <c r="EG519" t="s">
        <v>21</v>
      </c>
      <c r="EH519">
        <v>0</v>
      </c>
      <c r="EI519" t="s">
        <v>3</v>
      </c>
      <c r="EJ519">
        <v>4</v>
      </c>
      <c r="EK519">
        <v>0</v>
      </c>
      <c r="EL519" t="s">
        <v>22</v>
      </c>
      <c r="EM519" t="s">
        <v>23</v>
      </c>
      <c r="EO519" t="s">
        <v>3</v>
      </c>
      <c r="EQ519">
        <v>1024</v>
      </c>
      <c r="ER519">
        <v>139.54</v>
      </c>
      <c r="ES519">
        <v>5.87</v>
      </c>
      <c r="ET519">
        <v>13.03</v>
      </c>
      <c r="EU519">
        <v>8.26</v>
      </c>
      <c r="EV519">
        <v>120.64</v>
      </c>
      <c r="EW519">
        <v>0.17</v>
      </c>
      <c r="EX519">
        <v>0</v>
      </c>
      <c r="EY519">
        <v>0</v>
      </c>
      <c r="FQ519">
        <v>0</v>
      </c>
      <c r="FR519">
        <f t="shared" si="271"/>
        <v>0</v>
      </c>
      <c r="FS519">
        <v>0</v>
      </c>
      <c r="FX519">
        <v>70</v>
      </c>
      <c r="FY519">
        <v>10</v>
      </c>
      <c r="GA519" t="s">
        <v>3</v>
      </c>
      <c r="GD519">
        <v>0</v>
      </c>
      <c r="GF519">
        <v>-1745435892</v>
      </c>
      <c r="GG519">
        <v>2</v>
      </c>
      <c r="GH519">
        <v>1</v>
      </c>
      <c r="GI519">
        <v>-2</v>
      </c>
      <c r="GJ519">
        <v>0</v>
      </c>
      <c r="GK519">
        <f>ROUND(R519*(R12)/100,2)</f>
        <v>35.68</v>
      </c>
      <c r="GL519">
        <f t="shared" si="272"/>
        <v>0</v>
      </c>
      <c r="GM519">
        <f t="shared" si="273"/>
        <v>979.89</v>
      </c>
      <c r="GN519">
        <f t="shared" si="274"/>
        <v>0</v>
      </c>
      <c r="GO519">
        <f t="shared" si="275"/>
        <v>0</v>
      </c>
      <c r="GP519">
        <f t="shared" si="276"/>
        <v>979.89</v>
      </c>
      <c r="GR519">
        <v>0</v>
      </c>
      <c r="GS519">
        <v>3</v>
      </c>
      <c r="GT519">
        <v>0</v>
      </c>
      <c r="GU519" t="s">
        <v>3</v>
      </c>
      <c r="GV519">
        <f t="shared" si="277"/>
        <v>0</v>
      </c>
      <c r="GW519">
        <v>1</v>
      </c>
      <c r="GX519">
        <f t="shared" si="278"/>
        <v>0</v>
      </c>
      <c r="HA519">
        <v>0</v>
      </c>
      <c r="HB519">
        <v>0</v>
      </c>
      <c r="HC519">
        <f t="shared" si="279"/>
        <v>0</v>
      </c>
      <c r="HE519" t="s">
        <v>3</v>
      </c>
      <c r="HF519" t="s">
        <v>3</v>
      </c>
      <c r="HM519" t="s">
        <v>3</v>
      </c>
      <c r="HN519" t="s">
        <v>3</v>
      </c>
      <c r="HO519" t="s">
        <v>3</v>
      </c>
      <c r="HP519" t="s">
        <v>3</v>
      </c>
      <c r="HQ519" t="s">
        <v>3</v>
      </c>
      <c r="IK519">
        <v>0</v>
      </c>
    </row>
    <row r="520" spans="1:245" x14ac:dyDescent="0.2">
      <c r="A520">
        <v>17</v>
      </c>
      <c r="B520">
        <v>1</v>
      </c>
      <c r="C520">
        <f>ROW(SmtRes!A84)</f>
        <v>84</v>
      </c>
      <c r="D520">
        <f>ROW(EtalonRes!A169)</f>
        <v>169</v>
      </c>
      <c r="E520" t="s">
        <v>256</v>
      </c>
      <c r="F520" t="s">
        <v>239</v>
      </c>
      <c r="G520" t="s">
        <v>240</v>
      </c>
      <c r="H520" t="s">
        <v>18</v>
      </c>
      <c r="I520">
        <f>ROUND(1+3,9)</f>
        <v>4</v>
      </c>
      <c r="J520">
        <v>0</v>
      </c>
      <c r="K520">
        <f>ROUND(1+3,9)</f>
        <v>4</v>
      </c>
      <c r="O520">
        <f t="shared" si="247"/>
        <v>1739.44</v>
      </c>
      <c r="P520">
        <f t="shared" si="248"/>
        <v>36.24</v>
      </c>
      <c r="Q520">
        <f t="shared" si="249"/>
        <v>0</v>
      </c>
      <c r="R520">
        <f t="shared" si="250"/>
        <v>0</v>
      </c>
      <c r="S520">
        <f t="shared" si="251"/>
        <v>1703.2</v>
      </c>
      <c r="T520">
        <f t="shared" si="252"/>
        <v>0</v>
      </c>
      <c r="U520">
        <f t="shared" si="253"/>
        <v>2.4</v>
      </c>
      <c r="V520">
        <f t="shared" si="254"/>
        <v>0</v>
      </c>
      <c r="W520">
        <f t="shared" si="255"/>
        <v>0</v>
      </c>
      <c r="X520">
        <f t="shared" si="256"/>
        <v>1192.24</v>
      </c>
      <c r="Y520">
        <f t="shared" si="257"/>
        <v>170.32</v>
      </c>
      <c r="AA520">
        <v>1473091778</v>
      </c>
      <c r="AB520">
        <f t="shared" si="258"/>
        <v>434.86</v>
      </c>
      <c r="AC520">
        <f>ROUND(((ES520*2)),6)</f>
        <v>9.06</v>
      </c>
      <c r="AD520">
        <f>ROUND(((((ET520*2))-((EU520*2)))+AE520),6)</f>
        <v>0</v>
      </c>
      <c r="AE520">
        <f>ROUND(((EU520*2)),6)</f>
        <v>0</v>
      </c>
      <c r="AF520">
        <f>ROUND(((EV520*2)),6)</f>
        <v>425.8</v>
      </c>
      <c r="AG520">
        <f t="shared" si="259"/>
        <v>0</v>
      </c>
      <c r="AH520">
        <f>((EW520*2))</f>
        <v>0.6</v>
      </c>
      <c r="AI520">
        <f>((EX520*2))</f>
        <v>0</v>
      </c>
      <c r="AJ520">
        <f t="shared" si="260"/>
        <v>0</v>
      </c>
      <c r="AK520">
        <v>217.43</v>
      </c>
      <c r="AL520">
        <v>4.53</v>
      </c>
      <c r="AM520">
        <v>0</v>
      </c>
      <c r="AN520">
        <v>0</v>
      </c>
      <c r="AO520">
        <v>212.9</v>
      </c>
      <c r="AP520">
        <v>0</v>
      </c>
      <c r="AQ520">
        <v>0.3</v>
      </c>
      <c r="AR520">
        <v>0</v>
      </c>
      <c r="AS520">
        <v>0</v>
      </c>
      <c r="AT520">
        <v>70</v>
      </c>
      <c r="AU520">
        <v>10</v>
      </c>
      <c r="AV520">
        <v>1</v>
      </c>
      <c r="AW520">
        <v>1</v>
      </c>
      <c r="AZ520">
        <v>1</v>
      </c>
      <c r="BA520">
        <v>1</v>
      </c>
      <c r="BB520">
        <v>1</v>
      </c>
      <c r="BC520">
        <v>1</v>
      </c>
      <c r="BD520" t="s">
        <v>3</v>
      </c>
      <c r="BE520" t="s">
        <v>3</v>
      </c>
      <c r="BF520" t="s">
        <v>3</v>
      </c>
      <c r="BG520" t="s">
        <v>3</v>
      </c>
      <c r="BH520">
        <v>0</v>
      </c>
      <c r="BI520">
        <v>4</v>
      </c>
      <c r="BJ520" t="s">
        <v>241</v>
      </c>
      <c r="BM520">
        <v>0</v>
      </c>
      <c r="BN520">
        <v>0</v>
      </c>
      <c r="BO520" t="s">
        <v>3</v>
      </c>
      <c r="BP520">
        <v>0</v>
      </c>
      <c r="BQ520">
        <v>1</v>
      </c>
      <c r="BR520">
        <v>0</v>
      </c>
      <c r="BS520">
        <v>1</v>
      </c>
      <c r="BT520">
        <v>1</v>
      </c>
      <c r="BU520">
        <v>1</v>
      </c>
      <c r="BV520">
        <v>1</v>
      </c>
      <c r="BW520">
        <v>1</v>
      </c>
      <c r="BX520">
        <v>1</v>
      </c>
      <c r="BY520" t="s">
        <v>3</v>
      </c>
      <c r="BZ520">
        <v>70</v>
      </c>
      <c r="CA520">
        <v>10</v>
      </c>
      <c r="CB520" t="s">
        <v>3</v>
      </c>
      <c r="CE520">
        <v>0</v>
      </c>
      <c r="CF520">
        <v>0</v>
      </c>
      <c r="CG520">
        <v>0</v>
      </c>
      <c r="CM520">
        <v>0</v>
      </c>
      <c r="CN520" t="s">
        <v>3</v>
      </c>
      <c r="CO520">
        <v>0</v>
      </c>
      <c r="CP520">
        <f t="shared" si="261"/>
        <v>1739.44</v>
      </c>
      <c r="CQ520">
        <f t="shared" si="262"/>
        <v>9.06</v>
      </c>
      <c r="CR520">
        <f>(((((ET520*2))*BB520-((EU520*2))*BS520)+AE520*BS520)*AV520)</f>
        <v>0</v>
      </c>
      <c r="CS520">
        <f t="shared" si="263"/>
        <v>0</v>
      </c>
      <c r="CT520">
        <f t="shared" si="264"/>
        <v>425.8</v>
      </c>
      <c r="CU520">
        <f t="shared" si="265"/>
        <v>0</v>
      </c>
      <c r="CV520">
        <f t="shared" si="266"/>
        <v>0.6</v>
      </c>
      <c r="CW520">
        <f t="shared" si="267"/>
        <v>0</v>
      </c>
      <c r="CX520">
        <f t="shared" si="268"/>
        <v>0</v>
      </c>
      <c r="CY520">
        <f t="shared" si="269"/>
        <v>1192.24</v>
      </c>
      <c r="CZ520">
        <f t="shared" si="270"/>
        <v>170.32</v>
      </c>
      <c r="DC520" t="s">
        <v>3</v>
      </c>
      <c r="DD520" t="s">
        <v>173</v>
      </c>
      <c r="DE520" t="s">
        <v>173</v>
      </c>
      <c r="DF520" t="s">
        <v>173</v>
      </c>
      <c r="DG520" t="s">
        <v>173</v>
      </c>
      <c r="DH520" t="s">
        <v>3</v>
      </c>
      <c r="DI520" t="s">
        <v>173</v>
      </c>
      <c r="DJ520" t="s">
        <v>173</v>
      </c>
      <c r="DK520" t="s">
        <v>3</v>
      </c>
      <c r="DL520" t="s">
        <v>3</v>
      </c>
      <c r="DM520" t="s">
        <v>3</v>
      </c>
      <c r="DN520">
        <v>0</v>
      </c>
      <c r="DO520">
        <v>0</v>
      </c>
      <c r="DP520">
        <v>1</v>
      </c>
      <c r="DQ520">
        <v>1</v>
      </c>
      <c r="DU520">
        <v>16987630</v>
      </c>
      <c r="DV520" t="s">
        <v>18</v>
      </c>
      <c r="DW520" t="s">
        <v>18</v>
      </c>
      <c r="DX520">
        <v>1</v>
      </c>
      <c r="DZ520" t="s">
        <v>3</v>
      </c>
      <c r="EA520" t="s">
        <v>3</v>
      </c>
      <c r="EB520" t="s">
        <v>3</v>
      </c>
      <c r="EC520" t="s">
        <v>3</v>
      </c>
      <c r="EE520">
        <v>1441815344</v>
      </c>
      <c r="EF520">
        <v>1</v>
      </c>
      <c r="EG520" t="s">
        <v>21</v>
      </c>
      <c r="EH520">
        <v>0</v>
      </c>
      <c r="EI520" t="s">
        <v>3</v>
      </c>
      <c r="EJ520">
        <v>4</v>
      </c>
      <c r="EK520">
        <v>0</v>
      </c>
      <c r="EL520" t="s">
        <v>22</v>
      </c>
      <c r="EM520" t="s">
        <v>23</v>
      </c>
      <c r="EO520" t="s">
        <v>3</v>
      </c>
      <c r="EQ520">
        <v>0</v>
      </c>
      <c r="ER520">
        <v>217.43</v>
      </c>
      <c r="ES520">
        <v>4.53</v>
      </c>
      <c r="ET520">
        <v>0</v>
      </c>
      <c r="EU520">
        <v>0</v>
      </c>
      <c r="EV520">
        <v>212.9</v>
      </c>
      <c r="EW520">
        <v>0.3</v>
      </c>
      <c r="EX520">
        <v>0</v>
      </c>
      <c r="EY520">
        <v>0</v>
      </c>
      <c r="FQ520">
        <v>0</v>
      </c>
      <c r="FR520">
        <f t="shared" si="271"/>
        <v>0</v>
      </c>
      <c r="FS520">
        <v>0</v>
      </c>
      <c r="FX520">
        <v>70</v>
      </c>
      <c r="FY520">
        <v>10</v>
      </c>
      <c r="GA520" t="s">
        <v>3</v>
      </c>
      <c r="GD520">
        <v>0</v>
      </c>
      <c r="GF520">
        <v>1338640914</v>
      </c>
      <c r="GG520">
        <v>2</v>
      </c>
      <c r="GH520">
        <v>1</v>
      </c>
      <c r="GI520">
        <v>-2</v>
      </c>
      <c r="GJ520">
        <v>0</v>
      </c>
      <c r="GK520">
        <f>ROUND(R520*(R12)/100,2)</f>
        <v>0</v>
      </c>
      <c r="GL520">
        <f t="shared" si="272"/>
        <v>0</v>
      </c>
      <c r="GM520">
        <f t="shared" si="273"/>
        <v>3102</v>
      </c>
      <c r="GN520">
        <f t="shared" si="274"/>
        <v>0</v>
      </c>
      <c r="GO520">
        <f t="shared" si="275"/>
        <v>0</v>
      </c>
      <c r="GP520">
        <f t="shared" si="276"/>
        <v>3102</v>
      </c>
      <c r="GR520">
        <v>0</v>
      </c>
      <c r="GS520">
        <v>3</v>
      </c>
      <c r="GT520">
        <v>0</v>
      </c>
      <c r="GU520" t="s">
        <v>3</v>
      </c>
      <c r="GV520">
        <f t="shared" si="277"/>
        <v>0</v>
      </c>
      <c r="GW520">
        <v>1</v>
      </c>
      <c r="GX520">
        <f t="shared" si="278"/>
        <v>0</v>
      </c>
      <c r="HA520">
        <v>0</v>
      </c>
      <c r="HB520">
        <v>0</v>
      </c>
      <c r="HC520">
        <f t="shared" si="279"/>
        <v>0</v>
      </c>
      <c r="HE520" t="s">
        <v>3</v>
      </c>
      <c r="HF520" t="s">
        <v>3</v>
      </c>
      <c r="HM520" t="s">
        <v>3</v>
      </c>
      <c r="HN520" t="s">
        <v>3</v>
      </c>
      <c r="HO520" t="s">
        <v>3</v>
      </c>
      <c r="HP520" t="s">
        <v>3</v>
      </c>
      <c r="HQ520" t="s">
        <v>3</v>
      </c>
      <c r="IK520">
        <v>0</v>
      </c>
    </row>
    <row r="521" spans="1:245" x14ac:dyDescent="0.2">
      <c r="A521">
        <v>17</v>
      </c>
      <c r="B521">
        <v>1</v>
      </c>
      <c r="C521">
        <f>ROW(SmtRes!A85)</f>
        <v>85</v>
      </c>
      <c r="D521">
        <f>ROW(EtalonRes!A170)</f>
        <v>170</v>
      </c>
      <c r="E521" t="s">
        <v>3</v>
      </c>
      <c r="F521" t="s">
        <v>244</v>
      </c>
      <c r="G521" t="s">
        <v>245</v>
      </c>
      <c r="H521" t="s">
        <v>32</v>
      </c>
      <c r="I521">
        <f>ROUND(1/10,9)</f>
        <v>0.1</v>
      </c>
      <c r="J521">
        <v>0</v>
      </c>
      <c r="K521">
        <f>ROUND(1/10,9)</f>
        <v>0.1</v>
      </c>
      <c r="O521">
        <f t="shared" si="247"/>
        <v>85.15</v>
      </c>
      <c r="P521">
        <f t="shared" si="248"/>
        <v>0</v>
      </c>
      <c r="Q521">
        <f t="shared" si="249"/>
        <v>0</v>
      </c>
      <c r="R521">
        <f t="shared" si="250"/>
        <v>0</v>
      </c>
      <c r="S521">
        <f t="shared" si="251"/>
        <v>85.15</v>
      </c>
      <c r="T521">
        <f t="shared" si="252"/>
        <v>0</v>
      </c>
      <c r="U521">
        <f t="shared" si="253"/>
        <v>0.16800000000000004</v>
      </c>
      <c r="V521">
        <f t="shared" si="254"/>
        <v>0</v>
      </c>
      <c r="W521">
        <f t="shared" si="255"/>
        <v>0</v>
      </c>
      <c r="X521">
        <f t="shared" si="256"/>
        <v>59.61</v>
      </c>
      <c r="Y521">
        <f t="shared" si="257"/>
        <v>8.52</v>
      </c>
      <c r="AA521">
        <v>-1</v>
      </c>
      <c r="AB521">
        <f t="shared" si="258"/>
        <v>851.52</v>
      </c>
      <c r="AC521">
        <f>ROUND(((ES521*3)),6)</f>
        <v>0</v>
      </c>
      <c r="AD521">
        <f>ROUND(((((ET521*3))-((EU521*3)))+AE521),6)</f>
        <v>0</v>
      </c>
      <c r="AE521">
        <f>ROUND(((EU521*3)),6)</f>
        <v>0</v>
      </c>
      <c r="AF521">
        <f>ROUND(((EV521*3)),6)</f>
        <v>851.52</v>
      </c>
      <c r="AG521">
        <f t="shared" si="259"/>
        <v>0</v>
      </c>
      <c r="AH521">
        <f>((EW521*3))</f>
        <v>1.6800000000000002</v>
      </c>
      <c r="AI521">
        <f>((EX521*3))</f>
        <v>0</v>
      </c>
      <c r="AJ521">
        <f t="shared" si="260"/>
        <v>0</v>
      </c>
      <c r="AK521">
        <v>283.83999999999997</v>
      </c>
      <c r="AL521">
        <v>0</v>
      </c>
      <c r="AM521">
        <v>0</v>
      </c>
      <c r="AN521">
        <v>0</v>
      </c>
      <c r="AO521">
        <v>283.83999999999997</v>
      </c>
      <c r="AP521">
        <v>0</v>
      </c>
      <c r="AQ521">
        <v>0.56000000000000005</v>
      </c>
      <c r="AR521">
        <v>0</v>
      </c>
      <c r="AS521">
        <v>0</v>
      </c>
      <c r="AT521">
        <v>70</v>
      </c>
      <c r="AU521">
        <v>10</v>
      </c>
      <c r="AV521">
        <v>1</v>
      </c>
      <c r="AW521">
        <v>1</v>
      </c>
      <c r="AZ521">
        <v>1</v>
      </c>
      <c r="BA521">
        <v>1</v>
      </c>
      <c r="BB521">
        <v>1</v>
      </c>
      <c r="BC521">
        <v>1</v>
      </c>
      <c r="BD521" t="s">
        <v>3</v>
      </c>
      <c r="BE521" t="s">
        <v>3</v>
      </c>
      <c r="BF521" t="s">
        <v>3</v>
      </c>
      <c r="BG521" t="s">
        <v>3</v>
      </c>
      <c r="BH521">
        <v>0</v>
      </c>
      <c r="BI521">
        <v>4</v>
      </c>
      <c r="BJ521" t="s">
        <v>246</v>
      </c>
      <c r="BM521">
        <v>0</v>
      </c>
      <c r="BN521">
        <v>0</v>
      </c>
      <c r="BO521" t="s">
        <v>3</v>
      </c>
      <c r="BP521">
        <v>0</v>
      </c>
      <c r="BQ521">
        <v>1</v>
      </c>
      <c r="BR521">
        <v>0</v>
      </c>
      <c r="BS521">
        <v>1</v>
      </c>
      <c r="BT521">
        <v>1</v>
      </c>
      <c r="BU521">
        <v>1</v>
      </c>
      <c r="BV521">
        <v>1</v>
      </c>
      <c r="BW521">
        <v>1</v>
      </c>
      <c r="BX521">
        <v>1</v>
      </c>
      <c r="BY521" t="s">
        <v>3</v>
      </c>
      <c r="BZ521">
        <v>70</v>
      </c>
      <c r="CA521">
        <v>10</v>
      </c>
      <c r="CB521" t="s">
        <v>3</v>
      </c>
      <c r="CE521">
        <v>0</v>
      </c>
      <c r="CF521">
        <v>0</v>
      </c>
      <c r="CG521">
        <v>0</v>
      </c>
      <c r="CM521">
        <v>0</v>
      </c>
      <c r="CN521" t="s">
        <v>3</v>
      </c>
      <c r="CO521">
        <v>0</v>
      </c>
      <c r="CP521">
        <f t="shared" si="261"/>
        <v>85.15</v>
      </c>
      <c r="CQ521">
        <f t="shared" si="262"/>
        <v>0</v>
      </c>
      <c r="CR521">
        <f>(((((ET521*3))*BB521-((EU521*3))*BS521)+AE521*BS521)*AV521)</f>
        <v>0</v>
      </c>
      <c r="CS521">
        <f t="shared" si="263"/>
        <v>0</v>
      </c>
      <c r="CT521">
        <f t="shared" si="264"/>
        <v>851.52</v>
      </c>
      <c r="CU521">
        <f t="shared" si="265"/>
        <v>0</v>
      </c>
      <c r="CV521">
        <f t="shared" si="266"/>
        <v>1.6800000000000002</v>
      </c>
      <c r="CW521">
        <f t="shared" si="267"/>
        <v>0</v>
      </c>
      <c r="CX521">
        <f t="shared" si="268"/>
        <v>0</v>
      </c>
      <c r="CY521">
        <f t="shared" si="269"/>
        <v>59.604999999999997</v>
      </c>
      <c r="CZ521">
        <f t="shared" si="270"/>
        <v>8.5150000000000006</v>
      </c>
      <c r="DC521" t="s">
        <v>3</v>
      </c>
      <c r="DD521" t="s">
        <v>155</v>
      </c>
      <c r="DE521" t="s">
        <v>155</v>
      </c>
      <c r="DF521" t="s">
        <v>155</v>
      </c>
      <c r="DG521" t="s">
        <v>155</v>
      </c>
      <c r="DH521" t="s">
        <v>3</v>
      </c>
      <c r="DI521" t="s">
        <v>155</v>
      </c>
      <c r="DJ521" t="s">
        <v>155</v>
      </c>
      <c r="DK521" t="s">
        <v>3</v>
      </c>
      <c r="DL521" t="s">
        <v>3</v>
      </c>
      <c r="DM521" t="s">
        <v>3</v>
      </c>
      <c r="DN521">
        <v>0</v>
      </c>
      <c r="DO521">
        <v>0</v>
      </c>
      <c r="DP521">
        <v>1</v>
      </c>
      <c r="DQ521">
        <v>1</v>
      </c>
      <c r="DU521">
        <v>16987630</v>
      </c>
      <c r="DV521" t="s">
        <v>32</v>
      </c>
      <c r="DW521" t="s">
        <v>32</v>
      </c>
      <c r="DX521">
        <v>10</v>
      </c>
      <c r="DZ521" t="s">
        <v>3</v>
      </c>
      <c r="EA521" t="s">
        <v>3</v>
      </c>
      <c r="EB521" t="s">
        <v>3</v>
      </c>
      <c r="EC521" t="s">
        <v>3</v>
      </c>
      <c r="EE521">
        <v>1441815344</v>
      </c>
      <c r="EF521">
        <v>1</v>
      </c>
      <c r="EG521" t="s">
        <v>21</v>
      </c>
      <c r="EH521">
        <v>0</v>
      </c>
      <c r="EI521" t="s">
        <v>3</v>
      </c>
      <c r="EJ521">
        <v>4</v>
      </c>
      <c r="EK521">
        <v>0</v>
      </c>
      <c r="EL521" t="s">
        <v>22</v>
      </c>
      <c r="EM521" t="s">
        <v>23</v>
      </c>
      <c r="EO521" t="s">
        <v>3</v>
      </c>
      <c r="EQ521">
        <v>1024</v>
      </c>
      <c r="ER521">
        <v>283.83999999999997</v>
      </c>
      <c r="ES521">
        <v>0</v>
      </c>
      <c r="ET521">
        <v>0</v>
      </c>
      <c r="EU521">
        <v>0</v>
      </c>
      <c r="EV521">
        <v>283.83999999999997</v>
      </c>
      <c r="EW521">
        <v>0.56000000000000005</v>
      </c>
      <c r="EX521">
        <v>0</v>
      </c>
      <c r="EY521">
        <v>0</v>
      </c>
      <c r="FQ521">
        <v>0</v>
      </c>
      <c r="FR521">
        <f t="shared" si="271"/>
        <v>0</v>
      </c>
      <c r="FS521">
        <v>0</v>
      </c>
      <c r="FX521">
        <v>70</v>
      </c>
      <c r="FY521">
        <v>10</v>
      </c>
      <c r="GA521" t="s">
        <v>3</v>
      </c>
      <c r="GD521">
        <v>0</v>
      </c>
      <c r="GF521">
        <v>1038359689</v>
      </c>
      <c r="GG521">
        <v>2</v>
      </c>
      <c r="GH521">
        <v>1</v>
      </c>
      <c r="GI521">
        <v>-2</v>
      </c>
      <c r="GJ521">
        <v>0</v>
      </c>
      <c r="GK521">
        <f>ROUND(R521*(R12)/100,2)</f>
        <v>0</v>
      </c>
      <c r="GL521">
        <f t="shared" si="272"/>
        <v>0</v>
      </c>
      <c r="GM521">
        <f t="shared" si="273"/>
        <v>153.28</v>
      </c>
      <c r="GN521">
        <f t="shared" si="274"/>
        <v>0</v>
      </c>
      <c r="GO521">
        <f t="shared" si="275"/>
        <v>0</v>
      </c>
      <c r="GP521">
        <f t="shared" si="276"/>
        <v>153.28</v>
      </c>
      <c r="GR521">
        <v>0</v>
      </c>
      <c r="GS521">
        <v>3</v>
      </c>
      <c r="GT521">
        <v>0</v>
      </c>
      <c r="GU521" t="s">
        <v>3</v>
      </c>
      <c r="GV521">
        <f t="shared" si="277"/>
        <v>0</v>
      </c>
      <c r="GW521">
        <v>1</v>
      </c>
      <c r="GX521">
        <f t="shared" si="278"/>
        <v>0</v>
      </c>
      <c r="HA521">
        <v>0</v>
      </c>
      <c r="HB521">
        <v>0</v>
      </c>
      <c r="HC521">
        <f t="shared" si="279"/>
        <v>0</v>
      </c>
      <c r="HE521" t="s">
        <v>3</v>
      </c>
      <c r="HF521" t="s">
        <v>3</v>
      </c>
      <c r="HM521" t="s">
        <v>3</v>
      </c>
      <c r="HN521" t="s">
        <v>3</v>
      </c>
      <c r="HO521" t="s">
        <v>3</v>
      </c>
      <c r="HP521" t="s">
        <v>3</v>
      </c>
      <c r="HQ521" t="s">
        <v>3</v>
      </c>
      <c r="IK521">
        <v>0</v>
      </c>
    </row>
    <row r="522" spans="1:245" x14ac:dyDescent="0.2">
      <c r="A522">
        <v>17</v>
      </c>
      <c r="B522">
        <v>1</v>
      </c>
      <c r="C522">
        <f>ROW(SmtRes!A86)</f>
        <v>86</v>
      </c>
      <c r="D522">
        <f>ROW(EtalonRes!A171)</f>
        <v>171</v>
      </c>
      <c r="E522" t="s">
        <v>257</v>
      </c>
      <c r="F522" t="s">
        <v>248</v>
      </c>
      <c r="G522" t="s">
        <v>249</v>
      </c>
      <c r="H522" t="s">
        <v>18</v>
      </c>
      <c r="I522">
        <v>1</v>
      </c>
      <c r="J522">
        <v>0</v>
      </c>
      <c r="K522">
        <v>1</v>
      </c>
      <c r="O522">
        <f t="shared" si="247"/>
        <v>89.95</v>
      </c>
      <c r="P522">
        <f t="shared" si="248"/>
        <v>0</v>
      </c>
      <c r="Q522">
        <f t="shared" si="249"/>
        <v>0</v>
      </c>
      <c r="R522">
        <f t="shared" si="250"/>
        <v>0</v>
      </c>
      <c r="S522">
        <f t="shared" si="251"/>
        <v>89.95</v>
      </c>
      <c r="T522">
        <f t="shared" si="252"/>
        <v>0</v>
      </c>
      <c r="U522">
        <f t="shared" si="253"/>
        <v>0.16</v>
      </c>
      <c r="V522">
        <f t="shared" si="254"/>
        <v>0</v>
      </c>
      <c r="W522">
        <f t="shared" si="255"/>
        <v>0</v>
      </c>
      <c r="X522">
        <f t="shared" si="256"/>
        <v>62.97</v>
      </c>
      <c r="Y522">
        <f t="shared" si="257"/>
        <v>9</v>
      </c>
      <c r="AA522">
        <v>1473091778</v>
      </c>
      <c r="AB522">
        <f t="shared" si="258"/>
        <v>89.95</v>
      </c>
      <c r="AC522">
        <f>ROUND((ES522),6)</f>
        <v>0</v>
      </c>
      <c r="AD522">
        <f>ROUND((((ET522)-(EU522))+AE522),6)</f>
        <v>0</v>
      </c>
      <c r="AE522">
        <f>ROUND((EU522),6)</f>
        <v>0</v>
      </c>
      <c r="AF522">
        <f>ROUND((EV522),6)</f>
        <v>89.95</v>
      </c>
      <c r="AG522">
        <f t="shared" si="259"/>
        <v>0</v>
      </c>
      <c r="AH522">
        <f>(EW522)</f>
        <v>0.16</v>
      </c>
      <c r="AI522">
        <f>(EX522)</f>
        <v>0</v>
      </c>
      <c r="AJ522">
        <f t="shared" si="260"/>
        <v>0</v>
      </c>
      <c r="AK522">
        <v>89.95</v>
      </c>
      <c r="AL522">
        <v>0</v>
      </c>
      <c r="AM522">
        <v>0</v>
      </c>
      <c r="AN522">
        <v>0</v>
      </c>
      <c r="AO522">
        <v>89.95</v>
      </c>
      <c r="AP522">
        <v>0</v>
      </c>
      <c r="AQ522">
        <v>0.16</v>
      </c>
      <c r="AR522">
        <v>0</v>
      </c>
      <c r="AS522">
        <v>0</v>
      </c>
      <c r="AT522">
        <v>70</v>
      </c>
      <c r="AU522">
        <v>10</v>
      </c>
      <c r="AV522">
        <v>1</v>
      </c>
      <c r="AW522">
        <v>1</v>
      </c>
      <c r="AZ522">
        <v>1</v>
      </c>
      <c r="BA522">
        <v>1</v>
      </c>
      <c r="BB522">
        <v>1</v>
      </c>
      <c r="BC522">
        <v>1</v>
      </c>
      <c r="BD522" t="s">
        <v>3</v>
      </c>
      <c r="BE522" t="s">
        <v>3</v>
      </c>
      <c r="BF522" t="s">
        <v>3</v>
      </c>
      <c r="BG522" t="s">
        <v>3</v>
      </c>
      <c r="BH522">
        <v>0</v>
      </c>
      <c r="BI522">
        <v>4</v>
      </c>
      <c r="BJ522" t="s">
        <v>250</v>
      </c>
      <c r="BM522">
        <v>0</v>
      </c>
      <c r="BN522">
        <v>0</v>
      </c>
      <c r="BO522" t="s">
        <v>3</v>
      </c>
      <c r="BP522">
        <v>0</v>
      </c>
      <c r="BQ522">
        <v>1</v>
      </c>
      <c r="BR522">
        <v>0</v>
      </c>
      <c r="BS522">
        <v>1</v>
      </c>
      <c r="BT522">
        <v>1</v>
      </c>
      <c r="BU522">
        <v>1</v>
      </c>
      <c r="BV522">
        <v>1</v>
      </c>
      <c r="BW522">
        <v>1</v>
      </c>
      <c r="BX522">
        <v>1</v>
      </c>
      <c r="BY522" t="s">
        <v>3</v>
      </c>
      <c r="BZ522">
        <v>70</v>
      </c>
      <c r="CA522">
        <v>10</v>
      </c>
      <c r="CB522" t="s">
        <v>3</v>
      </c>
      <c r="CE522">
        <v>0</v>
      </c>
      <c r="CF522">
        <v>0</v>
      </c>
      <c r="CG522">
        <v>0</v>
      </c>
      <c r="CM522">
        <v>0</v>
      </c>
      <c r="CN522" t="s">
        <v>3</v>
      </c>
      <c r="CO522">
        <v>0</v>
      </c>
      <c r="CP522">
        <f t="shared" si="261"/>
        <v>89.95</v>
      </c>
      <c r="CQ522">
        <f t="shared" si="262"/>
        <v>0</v>
      </c>
      <c r="CR522">
        <f>((((ET522)*BB522-(EU522)*BS522)+AE522*BS522)*AV522)</f>
        <v>0</v>
      </c>
      <c r="CS522">
        <f t="shared" si="263"/>
        <v>0</v>
      </c>
      <c r="CT522">
        <f t="shared" si="264"/>
        <v>89.95</v>
      </c>
      <c r="CU522">
        <f t="shared" si="265"/>
        <v>0</v>
      </c>
      <c r="CV522">
        <f t="shared" si="266"/>
        <v>0.16</v>
      </c>
      <c r="CW522">
        <f t="shared" si="267"/>
        <v>0</v>
      </c>
      <c r="CX522">
        <f t="shared" si="268"/>
        <v>0</v>
      </c>
      <c r="CY522">
        <f t="shared" si="269"/>
        <v>62.965000000000003</v>
      </c>
      <c r="CZ522">
        <f t="shared" si="270"/>
        <v>8.9949999999999992</v>
      </c>
      <c r="DC522" t="s">
        <v>3</v>
      </c>
      <c r="DD522" t="s">
        <v>3</v>
      </c>
      <c r="DE522" t="s">
        <v>3</v>
      </c>
      <c r="DF522" t="s">
        <v>3</v>
      </c>
      <c r="DG522" t="s">
        <v>3</v>
      </c>
      <c r="DH522" t="s">
        <v>3</v>
      </c>
      <c r="DI522" t="s">
        <v>3</v>
      </c>
      <c r="DJ522" t="s">
        <v>3</v>
      </c>
      <c r="DK522" t="s">
        <v>3</v>
      </c>
      <c r="DL522" t="s">
        <v>3</v>
      </c>
      <c r="DM522" t="s">
        <v>3</v>
      </c>
      <c r="DN522">
        <v>0</v>
      </c>
      <c r="DO522">
        <v>0</v>
      </c>
      <c r="DP522">
        <v>1</v>
      </c>
      <c r="DQ522">
        <v>1</v>
      </c>
      <c r="DU522">
        <v>16987630</v>
      </c>
      <c r="DV522" t="s">
        <v>18</v>
      </c>
      <c r="DW522" t="s">
        <v>18</v>
      </c>
      <c r="DX522">
        <v>1</v>
      </c>
      <c r="DZ522" t="s">
        <v>3</v>
      </c>
      <c r="EA522" t="s">
        <v>3</v>
      </c>
      <c r="EB522" t="s">
        <v>3</v>
      </c>
      <c r="EC522" t="s">
        <v>3</v>
      </c>
      <c r="EE522">
        <v>1441815344</v>
      </c>
      <c r="EF522">
        <v>1</v>
      </c>
      <c r="EG522" t="s">
        <v>21</v>
      </c>
      <c r="EH522">
        <v>0</v>
      </c>
      <c r="EI522" t="s">
        <v>3</v>
      </c>
      <c r="EJ522">
        <v>4</v>
      </c>
      <c r="EK522">
        <v>0</v>
      </c>
      <c r="EL522" t="s">
        <v>22</v>
      </c>
      <c r="EM522" t="s">
        <v>23</v>
      </c>
      <c r="EO522" t="s">
        <v>3</v>
      </c>
      <c r="EQ522">
        <v>0</v>
      </c>
      <c r="ER522">
        <v>89.95</v>
      </c>
      <c r="ES522">
        <v>0</v>
      </c>
      <c r="ET522">
        <v>0</v>
      </c>
      <c r="EU522">
        <v>0</v>
      </c>
      <c r="EV522">
        <v>89.95</v>
      </c>
      <c r="EW522">
        <v>0.16</v>
      </c>
      <c r="EX522">
        <v>0</v>
      </c>
      <c r="EY522">
        <v>0</v>
      </c>
      <c r="FQ522">
        <v>0</v>
      </c>
      <c r="FR522">
        <f t="shared" si="271"/>
        <v>0</v>
      </c>
      <c r="FS522">
        <v>0</v>
      </c>
      <c r="FX522">
        <v>70</v>
      </c>
      <c r="FY522">
        <v>10</v>
      </c>
      <c r="GA522" t="s">
        <v>3</v>
      </c>
      <c r="GD522">
        <v>0</v>
      </c>
      <c r="GF522">
        <v>-864364953</v>
      </c>
      <c r="GG522">
        <v>2</v>
      </c>
      <c r="GH522">
        <v>1</v>
      </c>
      <c r="GI522">
        <v>-2</v>
      </c>
      <c r="GJ522">
        <v>0</v>
      </c>
      <c r="GK522">
        <f>ROUND(R522*(R12)/100,2)</f>
        <v>0</v>
      </c>
      <c r="GL522">
        <f t="shared" si="272"/>
        <v>0</v>
      </c>
      <c r="GM522">
        <f t="shared" si="273"/>
        <v>161.91999999999999</v>
      </c>
      <c r="GN522">
        <f t="shared" si="274"/>
        <v>0</v>
      </c>
      <c r="GO522">
        <f t="shared" si="275"/>
        <v>0</v>
      </c>
      <c r="GP522">
        <f t="shared" si="276"/>
        <v>161.91999999999999</v>
      </c>
      <c r="GR522">
        <v>0</v>
      </c>
      <c r="GS522">
        <v>3</v>
      </c>
      <c r="GT522">
        <v>0</v>
      </c>
      <c r="GU522" t="s">
        <v>3</v>
      </c>
      <c r="GV522">
        <f t="shared" si="277"/>
        <v>0</v>
      </c>
      <c r="GW522">
        <v>1</v>
      </c>
      <c r="GX522">
        <f t="shared" si="278"/>
        <v>0</v>
      </c>
      <c r="HA522">
        <v>0</v>
      </c>
      <c r="HB522">
        <v>0</v>
      </c>
      <c r="HC522">
        <f t="shared" si="279"/>
        <v>0</v>
      </c>
      <c r="HE522" t="s">
        <v>3</v>
      </c>
      <c r="HF522" t="s">
        <v>3</v>
      </c>
      <c r="HM522" t="s">
        <v>3</v>
      </c>
      <c r="HN522" t="s">
        <v>3</v>
      </c>
      <c r="HO522" t="s">
        <v>3</v>
      </c>
      <c r="HP522" t="s">
        <v>3</v>
      </c>
      <c r="HQ522" t="s">
        <v>3</v>
      </c>
      <c r="IK522">
        <v>0</v>
      </c>
    </row>
    <row r="523" spans="1:245" x14ac:dyDescent="0.2">
      <c r="A523">
        <v>17</v>
      </c>
      <c r="B523">
        <v>1</v>
      </c>
      <c r="C523">
        <f>ROW(SmtRes!A89)</f>
        <v>89</v>
      </c>
      <c r="D523">
        <f>ROW(EtalonRes!A174)</f>
        <v>174</v>
      </c>
      <c r="E523" t="s">
        <v>258</v>
      </c>
      <c r="F523" t="s">
        <v>239</v>
      </c>
      <c r="G523" t="s">
        <v>240</v>
      </c>
      <c r="H523" t="s">
        <v>18</v>
      </c>
      <c r="I523">
        <v>2</v>
      </c>
      <c r="J523">
        <v>0</v>
      </c>
      <c r="K523">
        <v>2</v>
      </c>
      <c r="O523">
        <f t="shared" si="247"/>
        <v>869.72</v>
      </c>
      <c r="P523">
        <f t="shared" si="248"/>
        <v>18.12</v>
      </c>
      <c r="Q523">
        <f t="shared" si="249"/>
        <v>0</v>
      </c>
      <c r="R523">
        <f t="shared" si="250"/>
        <v>0</v>
      </c>
      <c r="S523">
        <f t="shared" si="251"/>
        <v>851.6</v>
      </c>
      <c r="T523">
        <f t="shared" si="252"/>
        <v>0</v>
      </c>
      <c r="U523">
        <f t="shared" si="253"/>
        <v>1.2</v>
      </c>
      <c r="V523">
        <f t="shared" si="254"/>
        <v>0</v>
      </c>
      <c r="W523">
        <f t="shared" si="255"/>
        <v>0</v>
      </c>
      <c r="X523">
        <f t="shared" si="256"/>
        <v>596.12</v>
      </c>
      <c r="Y523">
        <f t="shared" si="257"/>
        <v>85.16</v>
      </c>
      <c r="AA523">
        <v>1473091778</v>
      </c>
      <c r="AB523">
        <f t="shared" si="258"/>
        <v>434.86</v>
      </c>
      <c r="AC523">
        <f>ROUND(((ES523*2)),6)</f>
        <v>9.06</v>
      </c>
      <c r="AD523">
        <f>ROUND(((((ET523*2))-((EU523*2)))+AE523),6)</f>
        <v>0</v>
      </c>
      <c r="AE523">
        <f>ROUND(((EU523*2)),6)</f>
        <v>0</v>
      </c>
      <c r="AF523">
        <f>ROUND(((EV523*2)),6)</f>
        <v>425.8</v>
      </c>
      <c r="AG523">
        <f t="shared" si="259"/>
        <v>0</v>
      </c>
      <c r="AH523">
        <f>((EW523*2))</f>
        <v>0.6</v>
      </c>
      <c r="AI523">
        <f>((EX523*2))</f>
        <v>0</v>
      </c>
      <c r="AJ523">
        <f t="shared" si="260"/>
        <v>0</v>
      </c>
      <c r="AK523">
        <v>217.43</v>
      </c>
      <c r="AL523">
        <v>4.53</v>
      </c>
      <c r="AM523">
        <v>0</v>
      </c>
      <c r="AN523">
        <v>0</v>
      </c>
      <c r="AO523">
        <v>212.9</v>
      </c>
      <c r="AP523">
        <v>0</v>
      </c>
      <c r="AQ523">
        <v>0.3</v>
      </c>
      <c r="AR523">
        <v>0</v>
      </c>
      <c r="AS523">
        <v>0</v>
      </c>
      <c r="AT523">
        <v>70</v>
      </c>
      <c r="AU523">
        <v>10</v>
      </c>
      <c r="AV523">
        <v>1</v>
      </c>
      <c r="AW523">
        <v>1</v>
      </c>
      <c r="AZ523">
        <v>1</v>
      </c>
      <c r="BA523">
        <v>1</v>
      </c>
      <c r="BB523">
        <v>1</v>
      </c>
      <c r="BC523">
        <v>1</v>
      </c>
      <c r="BD523" t="s">
        <v>3</v>
      </c>
      <c r="BE523" t="s">
        <v>3</v>
      </c>
      <c r="BF523" t="s">
        <v>3</v>
      </c>
      <c r="BG523" t="s">
        <v>3</v>
      </c>
      <c r="BH523">
        <v>0</v>
      </c>
      <c r="BI523">
        <v>4</v>
      </c>
      <c r="BJ523" t="s">
        <v>241</v>
      </c>
      <c r="BM523">
        <v>0</v>
      </c>
      <c r="BN523">
        <v>0</v>
      </c>
      <c r="BO523" t="s">
        <v>3</v>
      </c>
      <c r="BP523">
        <v>0</v>
      </c>
      <c r="BQ523">
        <v>1</v>
      </c>
      <c r="BR523">
        <v>0</v>
      </c>
      <c r="BS523">
        <v>1</v>
      </c>
      <c r="BT523">
        <v>1</v>
      </c>
      <c r="BU523">
        <v>1</v>
      </c>
      <c r="BV523">
        <v>1</v>
      </c>
      <c r="BW523">
        <v>1</v>
      </c>
      <c r="BX523">
        <v>1</v>
      </c>
      <c r="BY523" t="s">
        <v>3</v>
      </c>
      <c r="BZ523">
        <v>70</v>
      </c>
      <c r="CA523">
        <v>10</v>
      </c>
      <c r="CB523" t="s">
        <v>3</v>
      </c>
      <c r="CE523">
        <v>0</v>
      </c>
      <c r="CF523">
        <v>0</v>
      </c>
      <c r="CG523">
        <v>0</v>
      </c>
      <c r="CM523">
        <v>0</v>
      </c>
      <c r="CN523" t="s">
        <v>3</v>
      </c>
      <c r="CO523">
        <v>0</v>
      </c>
      <c r="CP523">
        <f t="shared" si="261"/>
        <v>869.72</v>
      </c>
      <c r="CQ523">
        <f t="shared" si="262"/>
        <v>9.06</v>
      </c>
      <c r="CR523">
        <f>(((((ET523*2))*BB523-((EU523*2))*BS523)+AE523*BS523)*AV523)</f>
        <v>0</v>
      </c>
      <c r="CS523">
        <f t="shared" si="263"/>
        <v>0</v>
      </c>
      <c r="CT523">
        <f t="shared" si="264"/>
        <v>425.8</v>
      </c>
      <c r="CU523">
        <f t="shared" si="265"/>
        <v>0</v>
      </c>
      <c r="CV523">
        <f t="shared" si="266"/>
        <v>0.6</v>
      </c>
      <c r="CW523">
        <f t="shared" si="267"/>
        <v>0</v>
      </c>
      <c r="CX523">
        <f t="shared" si="268"/>
        <v>0</v>
      </c>
      <c r="CY523">
        <f t="shared" si="269"/>
        <v>596.12</v>
      </c>
      <c r="CZ523">
        <f t="shared" si="270"/>
        <v>85.16</v>
      </c>
      <c r="DC523" t="s">
        <v>3</v>
      </c>
      <c r="DD523" t="s">
        <v>173</v>
      </c>
      <c r="DE523" t="s">
        <v>173</v>
      </c>
      <c r="DF523" t="s">
        <v>173</v>
      </c>
      <c r="DG523" t="s">
        <v>173</v>
      </c>
      <c r="DH523" t="s">
        <v>3</v>
      </c>
      <c r="DI523" t="s">
        <v>173</v>
      </c>
      <c r="DJ523" t="s">
        <v>173</v>
      </c>
      <c r="DK523" t="s">
        <v>3</v>
      </c>
      <c r="DL523" t="s">
        <v>3</v>
      </c>
      <c r="DM523" t="s">
        <v>3</v>
      </c>
      <c r="DN523">
        <v>0</v>
      </c>
      <c r="DO523">
        <v>0</v>
      </c>
      <c r="DP523">
        <v>1</v>
      </c>
      <c r="DQ523">
        <v>1</v>
      </c>
      <c r="DU523">
        <v>16987630</v>
      </c>
      <c r="DV523" t="s">
        <v>18</v>
      </c>
      <c r="DW523" t="s">
        <v>18</v>
      </c>
      <c r="DX523">
        <v>1</v>
      </c>
      <c r="DZ523" t="s">
        <v>3</v>
      </c>
      <c r="EA523" t="s">
        <v>3</v>
      </c>
      <c r="EB523" t="s">
        <v>3</v>
      </c>
      <c r="EC523" t="s">
        <v>3</v>
      </c>
      <c r="EE523">
        <v>1441815344</v>
      </c>
      <c r="EF523">
        <v>1</v>
      </c>
      <c r="EG523" t="s">
        <v>21</v>
      </c>
      <c r="EH523">
        <v>0</v>
      </c>
      <c r="EI523" t="s">
        <v>3</v>
      </c>
      <c r="EJ523">
        <v>4</v>
      </c>
      <c r="EK523">
        <v>0</v>
      </c>
      <c r="EL523" t="s">
        <v>22</v>
      </c>
      <c r="EM523" t="s">
        <v>23</v>
      </c>
      <c r="EO523" t="s">
        <v>3</v>
      </c>
      <c r="EQ523">
        <v>0</v>
      </c>
      <c r="ER523">
        <v>217.43</v>
      </c>
      <c r="ES523">
        <v>4.53</v>
      </c>
      <c r="ET523">
        <v>0</v>
      </c>
      <c r="EU523">
        <v>0</v>
      </c>
      <c r="EV523">
        <v>212.9</v>
      </c>
      <c r="EW523">
        <v>0.3</v>
      </c>
      <c r="EX523">
        <v>0</v>
      </c>
      <c r="EY523">
        <v>0</v>
      </c>
      <c r="FQ523">
        <v>0</v>
      </c>
      <c r="FR523">
        <f t="shared" si="271"/>
        <v>0</v>
      </c>
      <c r="FS523">
        <v>0</v>
      </c>
      <c r="FX523">
        <v>70</v>
      </c>
      <c r="FY523">
        <v>10</v>
      </c>
      <c r="GA523" t="s">
        <v>3</v>
      </c>
      <c r="GD523">
        <v>0</v>
      </c>
      <c r="GF523">
        <v>1338640914</v>
      </c>
      <c r="GG523">
        <v>2</v>
      </c>
      <c r="GH523">
        <v>1</v>
      </c>
      <c r="GI523">
        <v>-2</v>
      </c>
      <c r="GJ523">
        <v>0</v>
      </c>
      <c r="GK523">
        <f>ROUND(R523*(R12)/100,2)</f>
        <v>0</v>
      </c>
      <c r="GL523">
        <f t="shared" si="272"/>
        <v>0</v>
      </c>
      <c r="GM523">
        <f t="shared" si="273"/>
        <v>1551</v>
      </c>
      <c r="GN523">
        <f t="shared" si="274"/>
        <v>0</v>
      </c>
      <c r="GO523">
        <f t="shared" si="275"/>
        <v>0</v>
      </c>
      <c r="GP523">
        <f t="shared" si="276"/>
        <v>1551</v>
      </c>
      <c r="GR523">
        <v>0</v>
      </c>
      <c r="GS523">
        <v>3</v>
      </c>
      <c r="GT523">
        <v>0</v>
      </c>
      <c r="GU523" t="s">
        <v>3</v>
      </c>
      <c r="GV523">
        <f t="shared" si="277"/>
        <v>0</v>
      </c>
      <c r="GW523">
        <v>1</v>
      </c>
      <c r="GX523">
        <f t="shared" si="278"/>
        <v>0</v>
      </c>
      <c r="HA523">
        <v>0</v>
      </c>
      <c r="HB523">
        <v>0</v>
      </c>
      <c r="HC523">
        <f t="shared" si="279"/>
        <v>0</v>
      </c>
      <c r="HE523" t="s">
        <v>3</v>
      </c>
      <c r="HF523" t="s">
        <v>3</v>
      </c>
      <c r="HM523" t="s">
        <v>3</v>
      </c>
      <c r="HN523" t="s">
        <v>3</v>
      </c>
      <c r="HO523" t="s">
        <v>3</v>
      </c>
      <c r="HP523" t="s">
        <v>3</v>
      </c>
      <c r="HQ523" t="s">
        <v>3</v>
      </c>
      <c r="IK523">
        <v>0</v>
      </c>
    </row>
    <row r="524" spans="1:245" x14ac:dyDescent="0.2">
      <c r="A524">
        <v>17</v>
      </c>
      <c r="B524">
        <v>1</v>
      </c>
      <c r="C524">
        <f>ROW(SmtRes!A93)</f>
        <v>93</v>
      </c>
      <c r="D524">
        <f>ROW(EtalonRes!A178)</f>
        <v>178</v>
      </c>
      <c r="E524" t="s">
        <v>3</v>
      </c>
      <c r="F524" t="s">
        <v>235</v>
      </c>
      <c r="G524" t="s">
        <v>242</v>
      </c>
      <c r="H524" t="s">
        <v>18</v>
      </c>
      <c r="I524">
        <v>1</v>
      </c>
      <c r="J524">
        <v>0</v>
      </c>
      <c r="K524">
        <v>1</v>
      </c>
      <c r="O524">
        <f t="shared" si="247"/>
        <v>558.16</v>
      </c>
      <c r="P524">
        <f t="shared" si="248"/>
        <v>23.48</v>
      </c>
      <c r="Q524">
        <f t="shared" si="249"/>
        <v>52.12</v>
      </c>
      <c r="R524">
        <f t="shared" si="250"/>
        <v>33.04</v>
      </c>
      <c r="S524">
        <f t="shared" si="251"/>
        <v>482.56</v>
      </c>
      <c r="T524">
        <f t="shared" si="252"/>
        <v>0</v>
      </c>
      <c r="U524">
        <f t="shared" si="253"/>
        <v>0.68</v>
      </c>
      <c r="V524">
        <f t="shared" si="254"/>
        <v>0</v>
      </c>
      <c r="W524">
        <f t="shared" si="255"/>
        <v>0</v>
      </c>
      <c r="X524">
        <f t="shared" si="256"/>
        <v>337.79</v>
      </c>
      <c r="Y524">
        <f t="shared" si="257"/>
        <v>48.26</v>
      </c>
      <c r="AA524">
        <v>-1</v>
      </c>
      <c r="AB524">
        <f t="shared" si="258"/>
        <v>558.16</v>
      </c>
      <c r="AC524">
        <f>ROUND(((ES524*4)),6)</f>
        <v>23.48</v>
      </c>
      <c r="AD524">
        <f>ROUND(((((ET524*4))-((EU524*4)))+AE524),6)</f>
        <v>52.12</v>
      </c>
      <c r="AE524">
        <f>ROUND(((EU524*4)),6)</f>
        <v>33.04</v>
      </c>
      <c r="AF524">
        <f>ROUND(((EV524*4)),6)</f>
        <v>482.56</v>
      </c>
      <c r="AG524">
        <f t="shared" si="259"/>
        <v>0</v>
      </c>
      <c r="AH524">
        <f>((EW524*4))</f>
        <v>0.68</v>
      </c>
      <c r="AI524">
        <f>((EX524*4))</f>
        <v>0</v>
      </c>
      <c r="AJ524">
        <f t="shared" si="260"/>
        <v>0</v>
      </c>
      <c r="AK524">
        <v>139.54</v>
      </c>
      <c r="AL524">
        <v>5.87</v>
      </c>
      <c r="AM524">
        <v>13.03</v>
      </c>
      <c r="AN524">
        <v>8.26</v>
      </c>
      <c r="AO524">
        <v>120.64</v>
      </c>
      <c r="AP524">
        <v>0</v>
      </c>
      <c r="AQ524">
        <v>0.17</v>
      </c>
      <c r="AR524">
        <v>0</v>
      </c>
      <c r="AS524">
        <v>0</v>
      </c>
      <c r="AT524">
        <v>70</v>
      </c>
      <c r="AU524">
        <v>10</v>
      </c>
      <c r="AV524">
        <v>1</v>
      </c>
      <c r="AW524">
        <v>1</v>
      </c>
      <c r="AZ524">
        <v>1</v>
      </c>
      <c r="BA524">
        <v>1</v>
      </c>
      <c r="BB524">
        <v>1</v>
      </c>
      <c r="BC524">
        <v>1</v>
      </c>
      <c r="BD524" t="s">
        <v>3</v>
      </c>
      <c r="BE524" t="s">
        <v>3</v>
      </c>
      <c r="BF524" t="s">
        <v>3</v>
      </c>
      <c r="BG524" t="s">
        <v>3</v>
      </c>
      <c r="BH524">
        <v>0</v>
      </c>
      <c r="BI524">
        <v>4</v>
      </c>
      <c r="BJ524" t="s">
        <v>237</v>
      </c>
      <c r="BM524">
        <v>0</v>
      </c>
      <c r="BN524">
        <v>0</v>
      </c>
      <c r="BO524" t="s">
        <v>3</v>
      </c>
      <c r="BP524">
        <v>0</v>
      </c>
      <c r="BQ524">
        <v>1</v>
      </c>
      <c r="BR524">
        <v>0</v>
      </c>
      <c r="BS524">
        <v>1</v>
      </c>
      <c r="BT524">
        <v>1</v>
      </c>
      <c r="BU524">
        <v>1</v>
      </c>
      <c r="BV524">
        <v>1</v>
      </c>
      <c r="BW524">
        <v>1</v>
      </c>
      <c r="BX524">
        <v>1</v>
      </c>
      <c r="BY524" t="s">
        <v>3</v>
      </c>
      <c r="BZ524">
        <v>70</v>
      </c>
      <c r="CA524">
        <v>10</v>
      </c>
      <c r="CB524" t="s">
        <v>3</v>
      </c>
      <c r="CE524">
        <v>0</v>
      </c>
      <c r="CF524">
        <v>0</v>
      </c>
      <c r="CG524">
        <v>0</v>
      </c>
      <c r="CM524">
        <v>0</v>
      </c>
      <c r="CN524" t="s">
        <v>3</v>
      </c>
      <c r="CO524">
        <v>0</v>
      </c>
      <c r="CP524">
        <f t="shared" si="261"/>
        <v>558.16</v>
      </c>
      <c r="CQ524">
        <f t="shared" si="262"/>
        <v>23.48</v>
      </c>
      <c r="CR524">
        <f>(((((ET524*4))*BB524-((EU524*4))*BS524)+AE524*BS524)*AV524)</f>
        <v>52.12</v>
      </c>
      <c r="CS524">
        <f t="shared" si="263"/>
        <v>33.04</v>
      </c>
      <c r="CT524">
        <f t="shared" si="264"/>
        <v>482.56</v>
      </c>
      <c r="CU524">
        <f t="shared" si="265"/>
        <v>0</v>
      </c>
      <c r="CV524">
        <f t="shared" si="266"/>
        <v>0.68</v>
      </c>
      <c r="CW524">
        <f t="shared" si="267"/>
        <v>0</v>
      </c>
      <c r="CX524">
        <f t="shared" si="268"/>
        <v>0</v>
      </c>
      <c r="CY524">
        <f t="shared" si="269"/>
        <v>337.79199999999997</v>
      </c>
      <c r="CZ524">
        <f t="shared" si="270"/>
        <v>48.256</v>
      </c>
      <c r="DC524" t="s">
        <v>3</v>
      </c>
      <c r="DD524" t="s">
        <v>28</v>
      </c>
      <c r="DE524" t="s">
        <v>28</v>
      </c>
      <c r="DF524" t="s">
        <v>28</v>
      </c>
      <c r="DG524" t="s">
        <v>28</v>
      </c>
      <c r="DH524" t="s">
        <v>3</v>
      </c>
      <c r="DI524" t="s">
        <v>28</v>
      </c>
      <c r="DJ524" t="s">
        <v>28</v>
      </c>
      <c r="DK524" t="s">
        <v>3</v>
      </c>
      <c r="DL524" t="s">
        <v>3</v>
      </c>
      <c r="DM524" t="s">
        <v>3</v>
      </c>
      <c r="DN524">
        <v>0</v>
      </c>
      <c r="DO524">
        <v>0</v>
      </c>
      <c r="DP524">
        <v>1</v>
      </c>
      <c r="DQ524">
        <v>1</v>
      </c>
      <c r="DU524">
        <v>16987630</v>
      </c>
      <c r="DV524" t="s">
        <v>18</v>
      </c>
      <c r="DW524" t="s">
        <v>18</v>
      </c>
      <c r="DX524">
        <v>1</v>
      </c>
      <c r="DZ524" t="s">
        <v>3</v>
      </c>
      <c r="EA524" t="s">
        <v>3</v>
      </c>
      <c r="EB524" t="s">
        <v>3</v>
      </c>
      <c r="EC524" t="s">
        <v>3</v>
      </c>
      <c r="EE524">
        <v>1441815344</v>
      </c>
      <c r="EF524">
        <v>1</v>
      </c>
      <c r="EG524" t="s">
        <v>21</v>
      </c>
      <c r="EH524">
        <v>0</v>
      </c>
      <c r="EI524" t="s">
        <v>3</v>
      </c>
      <c r="EJ524">
        <v>4</v>
      </c>
      <c r="EK524">
        <v>0</v>
      </c>
      <c r="EL524" t="s">
        <v>22</v>
      </c>
      <c r="EM524" t="s">
        <v>23</v>
      </c>
      <c r="EO524" t="s">
        <v>3</v>
      </c>
      <c r="EQ524">
        <v>1024</v>
      </c>
      <c r="ER524">
        <v>139.54</v>
      </c>
      <c r="ES524">
        <v>5.87</v>
      </c>
      <c r="ET524">
        <v>13.03</v>
      </c>
      <c r="EU524">
        <v>8.26</v>
      </c>
      <c r="EV524">
        <v>120.64</v>
      </c>
      <c r="EW524">
        <v>0.17</v>
      </c>
      <c r="EX524">
        <v>0</v>
      </c>
      <c r="EY524">
        <v>0</v>
      </c>
      <c r="FQ524">
        <v>0</v>
      </c>
      <c r="FR524">
        <f t="shared" si="271"/>
        <v>0</v>
      </c>
      <c r="FS524">
        <v>0</v>
      </c>
      <c r="FX524">
        <v>70</v>
      </c>
      <c r="FY524">
        <v>10</v>
      </c>
      <c r="GA524" t="s">
        <v>3</v>
      </c>
      <c r="GD524">
        <v>0</v>
      </c>
      <c r="GF524">
        <v>-1745435892</v>
      </c>
      <c r="GG524">
        <v>2</v>
      </c>
      <c r="GH524">
        <v>1</v>
      </c>
      <c r="GI524">
        <v>-2</v>
      </c>
      <c r="GJ524">
        <v>0</v>
      </c>
      <c r="GK524">
        <f>ROUND(R524*(R12)/100,2)</f>
        <v>35.68</v>
      </c>
      <c r="GL524">
        <f t="shared" si="272"/>
        <v>0</v>
      </c>
      <c r="GM524">
        <f t="shared" si="273"/>
        <v>979.89</v>
      </c>
      <c r="GN524">
        <f t="shared" si="274"/>
        <v>0</v>
      </c>
      <c r="GO524">
        <f t="shared" si="275"/>
        <v>0</v>
      </c>
      <c r="GP524">
        <f t="shared" si="276"/>
        <v>979.89</v>
      </c>
      <c r="GR524">
        <v>0</v>
      </c>
      <c r="GS524">
        <v>3</v>
      </c>
      <c r="GT524">
        <v>0</v>
      </c>
      <c r="GU524" t="s">
        <v>3</v>
      </c>
      <c r="GV524">
        <f t="shared" si="277"/>
        <v>0</v>
      </c>
      <c r="GW524">
        <v>1</v>
      </c>
      <c r="GX524">
        <f t="shared" si="278"/>
        <v>0</v>
      </c>
      <c r="HA524">
        <v>0</v>
      </c>
      <c r="HB524">
        <v>0</v>
      </c>
      <c r="HC524">
        <f t="shared" si="279"/>
        <v>0</v>
      </c>
      <c r="HE524" t="s">
        <v>3</v>
      </c>
      <c r="HF524" t="s">
        <v>3</v>
      </c>
      <c r="HM524" t="s">
        <v>3</v>
      </c>
      <c r="HN524" t="s">
        <v>3</v>
      </c>
      <c r="HO524" t="s">
        <v>3</v>
      </c>
      <c r="HP524" t="s">
        <v>3</v>
      </c>
      <c r="HQ524" t="s">
        <v>3</v>
      </c>
      <c r="IK524">
        <v>0</v>
      </c>
    </row>
    <row r="525" spans="1:245" x14ac:dyDescent="0.2">
      <c r="A525">
        <v>17</v>
      </c>
      <c r="B525">
        <v>1</v>
      </c>
      <c r="C525">
        <f>ROW(SmtRes!A96)</f>
        <v>96</v>
      </c>
      <c r="D525">
        <f>ROW(EtalonRes!A181)</f>
        <v>181</v>
      </c>
      <c r="E525" t="s">
        <v>259</v>
      </c>
      <c r="F525" t="s">
        <v>239</v>
      </c>
      <c r="G525" t="s">
        <v>240</v>
      </c>
      <c r="H525" t="s">
        <v>18</v>
      </c>
      <c r="I525">
        <f>ROUND(1+4,9)</f>
        <v>5</v>
      </c>
      <c r="J525">
        <v>0</v>
      </c>
      <c r="K525">
        <f>ROUND(1+4,9)</f>
        <v>5</v>
      </c>
      <c r="O525">
        <f t="shared" si="247"/>
        <v>2174.3000000000002</v>
      </c>
      <c r="P525">
        <f t="shared" si="248"/>
        <v>45.3</v>
      </c>
      <c r="Q525">
        <f t="shared" si="249"/>
        <v>0</v>
      </c>
      <c r="R525">
        <f t="shared" si="250"/>
        <v>0</v>
      </c>
      <c r="S525">
        <f t="shared" si="251"/>
        <v>2129</v>
      </c>
      <c r="T525">
        <f t="shared" si="252"/>
        <v>0</v>
      </c>
      <c r="U525">
        <f t="shared" si="253"/>
        <v>3</v>
      </c>
      <c r="V525">
        <f t="shared" si="254"/>
        <v>0</v>
      </c>
      <c r="W525">
        <f t="shared" si="255"/>
        <v>0</v>
      </c>
      <c r="X525">
        <f t="shared" si="256"/>
        <v>1490.3</v>
      </c>
      <c r="Y525">
        <f t="shared" si="257"/>
        <v>212.9</v>
      </c>
      <c r="AA525">
        <v>1473091778</v>
      </c>
      <c r="AB525">
        <f t="shared" si="258"/>
        <v>434.86</v>
      </c>
      <c r="AC525">
        <f>ROUND(((ES525*2)),6)</f>
        <v>9.06</v>
      </c>
      <c r="AD525">
        <f>ROUND(((((ET525*2))-((EU525*2)))+AE525),6)</f>
        <v>0</v>
      </c>
      <c r="AE525">
        <f>ROUND(((EU525*2)),6)</f>
        <v>0</v>
      </c>
      <c r="AF525">
        <f>ROUND(((EV525*2)),6)</f>
        <v>425.8</v>
      </c>
      <c r="AG525">
        <f t="shared" si="259"/>
        <v>0</v>
      </c>
      <c r="AH525">
        <f>((EW525*2))</f>
        <v>0.6</v>
      </c>
      <c r="AI525">
        <f>((EX525*2))</f>
        <v>0</v>
      </c>
      <c r="AJ525">
        <f t="shared" si="260"/>
        <v>0</v>
      </c>
      <c r="AK525">
        <v>217.43</v>
      </c>
      <c r="AL525">
        <v>4.53</v>
      </c>
      <c r="AM525">
        <v>0</v>
      </c>
      <c r="AN525">
        <v>0</v>
      </c>
      <c r="AO525">
        <v>212.9</v>
      </c>
      <c r="AP525">
        <v>0</v>
      </c>
      <c r="AQ525">
        <v>0.3</v>
      </c>
      <c r="AR525">
        <v>0</v>
      </c>
      <c r="AS525">
        <v>0</v>
      </c>
      <c r="AT525">
        <v>70</v>
      </c>
      <c r="AU525">
        <v>10</v>
      </c>
      <c r="AV525">
        <v>1</v>
      </c>
      <c r="AW525">
        <v>1</v>
      </c>
      <c r="AZ525">
        <v>1</v>
      </c>
      <c r="BA525">
        <v>1</v>
      </c>
      <c r="BB525">
        <v>1</v>
      </c>
      <c r="BC525">
        <v>1</v>
      </c>
      <c r="BD525" t="s">
        <v>3</v>
      </c>
      <c r="BE525" t="s">
        <v>3</v>
      </c>
      <c r="BF525" t="s">
        <v>3</v>
      </c>
      <c r="BG525" t="s">
        <v>3</v>
      </c>
      <c r="BH525">
        <v>0</v>
      </c>
      <c r="BI525">
        <v>4</v>
      </c>
      <c r="BJ525" t="s">
        <v>241</v>
      </c>
      <c r="BM525">
        <v>0</v>
      </c>
      <c r="BN525">
        <v>0</v>
      </c>
      <c r="BO525" t="s">
        <v>3</v>
      </c>
      <c r="BP525">
        <v>0</v>
      </c>
      <c r="BQ525">
        <v>1</v>
      </c>
      <c r="BR525">
        <v>0</v>
      </c>
      <c r="BS525">
        <v>1</v>
      </c>
      <c r="BT525">
        <v>1</v>
      </c>
      <c r="BU525">
        <v>1</v>
      </c>
      <c r="BV525">
        <v>1</v>
      </c>
      <c r="BW525">
        <v>1</v>
      </c>
      <c r="BX525">
        <v>1</v>
      </c>
      <c r="BY525" t="s">
        <v>3</v>
      </c>
      <c r="BZ525">
        <v>70</v>
      </c>
      <c r="CA525">
        <v>10</v>
      </c>
      <c r="CB525" t="s">
        <v>3</v>
      </c>
      <c r="CE525">
        <v>0</v>
      </c>
      <c r="CF525">
        <v>0</v>
      </c>
      <c r="CG525">
        <v>0</v>
      </c>
      <c r="CM525">
        <v>0</v>
      </c>
      <c r="CN525" t="s">
        <v>3</v>
      </c>
      <c r="CO525">
        <v>0</v>
      </c>
      <c r="CP525">
        <f t="shared" si="261"/>
        <v>2174.3000000000002</v>
      </c>
      <c r="CQ525">
        <f t="shared" si="262"/>
        <v>9.06</v>
      </c>
      <c r="CR525">
        <f>(((((ET525*2))*BB525-((EU525*2))*BS525)+AE525*BS525)*AV525)</f>
        <v>0</v>
      </c>
      <c r="CS525">
        <f t="shared" si="263"/>
        <v>0</v>
      </c>
      <c r="CT525">
        <f t="shared" si="264"/>
        <v>425.8</v>
      </c>
      <c r="CU525">
        <f t="shared" si="265"/>
        <v>0</v>
      </c>
      <c r="CV525">
        <f t="shared" si="266"/>
        <v>0.6</v>
      </c>
      <c r="CW525">
        <f t="shared" si="267"/>
        <v>0</v>
      </c>
      <c r="CX525">
        <f t="shared" si="268"/>
        <v>0</v>
      </c>
      <c r="CY525">
        <f t="shared" si="269"/>
        <v>1490.3</v>
      </c>
      <c r="CZ525">
        <f t="shared" si="270"/>
        <v>212.9</v>
      </c>
      <c r="DC525" t="s">
        <v>3</v>
      </c>
      <c r="DD525" t="s">
        <v>173</v>
      </c>
      <c r="DE525" t="s">
        <v>173</v>
      </c>
      <c r="DF525" t="s">
        <v>173</v>
      </c>
      <c r="DG525" t="s">
        <v>173</v>
      </c>
      <c r="DH525" t="s">
        <v>3</v>
      </c>
      <c r="DI525" t="s">
        <v>173</v>
      </c>
      <c r="DJ525" t="s">
        <v>173</v>
      </c>
      <c r="DK525" t="s">
        <v>3</v>
      </c>
      <c r="DL525" t="s">
        <v>3</v>
      </c>
      <c r="DM525" t="s">
        <v>3</v>
      </c>
      <c r="DN525">
        <v>0</v>
      </c>
      <c r="DO525">
        <v>0</v>
      </c>
      <c r="DP525">
        <v>1</v>
      </c>
      <c r="DQ525">
        <v>1</v>
      </c>
      <c r="DU525">
        <v>16987630</v>
      </c>
      <c r="DV525" t="s">
        <v>18</v>
      </c>
      <c r="DW525" t="s">
        <v>18</v>
      </c>
      <c r="DX525">
        <v>1</v>
      </c>
      <c r="DZ525" t="s">
        <v>3</v>
      </c>
      <c r="EA525" t="s">
        <v>3</v>
      </c>
      <c r="EB525" t="s">
        <v>3</v>
      </c>
      <c r="EC525" t="s">
        <v>3</v>
      </c>
      <c r="EE525">
        <v>1441815344</v>
      </c>
      <c r="EF525">
        <v>1</v>
      </c>
      <c r="EG525" t="s">
        <v>21</v>
      </c>
      <c r="EH525">
        <v>0</v>
      </c>
      <c r="EI525" t="s">
        <v>3</v>
      </c>
      <c r="EJ525">
        <v>4</v>
      </c>
      <c r="EK525">
        <v>0</v>
      </c>
      <c r="EL525" t="s">
        <v>22</v>
      </c>
      <c r="EM525" t="s">
        <v>23</v>
      </c>
      <c r="EO525" t="s">
        <v>3</v>
      </c>
      <c r="EQ525">
        <v>0</v>
      </c>
      <c r="ER525">
        <v>217.43</v>
      </c>
      <c r="ES525">
        <v>4.53</v>
      </c>
      <c r="ET525">
        <v>0</v>
      </c>
      <c r="EU525">
        <v>0</v>
      </c>
      <c r="EV525">
        <v>212.9</v>
      </c>
      <c r="EW525">
        <v>0.3</v>
      </c>
      <c r="EX525">
        <v>0</v>
      </c>
      <c r="EY525">
        <v>0</v>
      </c>
      <c r="FQ525">
        <v>0</v>
      </c>
      <c r="FR525">
        <f t="shared" si="271"/>
        <v>0</v>
      </c>
      <c r="FS525">
        <v>0</v>
      </c>
      <c r="FX525">
        <v>70</v>
      </c>
      <c r="FY525">
        <v>10</v>
      </c>
      <c r="GA525" t="s">
        <v>3</v>
      </c>
      <c r="GD525">
        <v>0</v>
      </c>
      <c r="GF525">
        <v>1338640914</v>
      </c>
      <c r="GG525">
        <v>2</v>
      </c>
      <c r="GH525">
        <v>1</v>
      </c>
      <c r="GI525">
        <v>-2</v>
      </c>
      <c r="GJ525">
        <v>0</v>
      </c>
      <c r="GK525">
        <f>ROUND(R525*(R12)/100,2)</f>
        <v>0</v>
      </c>
      <c r="GL525">
        <f t="shared" si="272"/>
        <v>0</v>
      </c>
      <c r="GM525">
        <f t="shared" si="273"/>
        <v>3877.5</v>
      </c>
      <c r="GN525">
        <f t="shared" si="274"/>
        <v>0</v>
      </c>
      <c r="GO525">
        <f t="shared" si="275"/>
        <v>0</v>
      </c>
      <c r="GP525">
        <f t="shared" si="276"/>
        <v>3877.5</v>
      </c>
      <c r="GR525">
        <v>0</v>
      </c>
      <c r="GS525">
        <v>3</v>
      </c>
      <c r="GT525">
        <v>0</v>
      </c>
      <c r="GU525" t="s">
        <v>3</v>
      </c>
      <c r="GV525">
        <f t="shared" si="277"/>
        <v>0</v>
      </c>
      <c r="GW525">
        <v>1</v>
      </c>
      <c r="GX525">
        <f t="shared" si="278"/>
        <v>0</v>
      </c>
      <c r="HA525">
        <v>0</v>
      </c>
      <c r="HB525">
        <v>0</v>
      </c>
      <c r="HC525">
        <f t="shared" si="279"/>
        <v>0</v>
      </c>
      <c r="HE525" t="s">
        <v>3</v>
      </c>
      <c r="HF525" t="s">
        <v>3</v>
      </c>
      <c r="HM525" t="s">
        <v>3</v>
      </c>
      <c r="HN525" t="s">
        <v>3</v>
      </c>
      <c r="HO525" t="s">
        <v>3</v>
      </c>
      <c r="HP525" t="s">
        <v>3</v>
      </c>
      <c r="HQ525" t="s">
        <v>3</v>
      </c>
      <c r="IK525">
        <v>0</v>
      </c>
    </row>
    <row r="526" spans="1:245" x14ac:dyDescent="0.2">
      <c r="A526">
        <v>17</v>
      </c>
      <c r="B526">
        <v>1</v>
      </c>
      <c r="C526">
        <f>ROW(SmtRes!A97)</f>
        <v>97</v>
      </c>
      <c r="D526">
        <f>ROW(EtalonRes!A182)</f>
        <v>182</v>
      </c>
      <c r="E526" t="s">
        <v>3</v>
      </c>
      <c r="F526" t="s">
        <v>244</v>
      </c>
      <c r="G526" t="s">
        <v>245</v>
      </c>
      <c r="H526" t="s">
        <v>32</v>
      </c>
      <c r="I526">
        <f>ROUND(2/10,9)</f>
        <v>0.2</v>
      </c>
      <c r="J526">
        <v>0</v>
      </c>
      <c r="K526">
        <f>ROUND(2/10,9)</f>
        <v>0.2</v>
      </c>
      <c r="O526">
        <f t="shared" si="247"/>
        <v>170.3</v>
      </c>
      <c r="P526">
        <f t="shared" si="248"/>
        <v>0</v>
      </c>
      <c r="Q526">
        <f t="shared" si="249"/>
        <v>0</v>
      </c>
      <c r="R526">
        <f t="shared" si="250"/>
        <v>0</v>
      </c>
      <c r="S526">
        <f t="shared" si="251"/>
        <v>170.3</v>
      </c>
      <c r="T526">
        <f t="shared" si="252"/>
        <v>0</v>
      </c>
      <c r="U526">
        <f t="shared" si="253"/>
        <v>0.33600000000000008</v>
      </c>
      <c r="V526">
        <f t="shared" si="254"/>
        <v>0</v>
      </c>
      <c r="W526">
        <f t="shared" si="255"/>
        <v>0</v>
      </c>
      <c r="X526">
        <f t="shared" si="256"/>
        <v>119.21</v>
      </c>
      <c r="Y526">
        <f t="shared" si="257"/>
        <v>17.03</v>
      </c>
      <c r="AA526">
        <v>-1</v>
      </c>
      <c r="AB526">
        <f t="shared" si="258"/>
        <v>851.52</v>
      </c>
      <c r="AC526">
        <f>ROUND(((ES526*3)),6)</f>
        <v>0</v>
      </c>
      <c r="AD526">
        <f>ROUND(((((ET526*3))-((EU526*3)))+AE526),6)</f>
        <v>0</v>
      </c>
      <c r="AE526">
        <f>ROUND(((EU526*3)),6)</f>
        <v>0</v>
      </c>
      <c r="AF526">
        <f>ROUND(((EV526*3)),6)</f>
        <v>851.52</v>
      </c>
      <c r="AG526">
        <f t="shared" si="259"/>
        <v>0</v>
      </c>
      <c r="AH526">
        <f>((EW526*3))</f>
        <v>1.6800000000000002</v>
      </c>
      <c r="AI526">
        <f>((EX526*3))</f>
        <v>0</v>
      </c>
      <c r="AJ526">
        <f t="shared" si="260"/>
        <v>0</v>
      </c>
      <c r="AK526">
        <v>283.83999999999997</v>
      </c>
      <c r="AL526">
        <v>0</v>
      </c>
      <c r="AM526">
        <v>0</v>
      </c>
      <c r="AN526">
        <v>0</v>
      </c>
      <c r="AO526">
        <v>283.83999999999997</v>
      </c>
      <c r="AP526">
        <v>0</v>
      </c>
      <c r="AQ526">
        <v>0.56000000000000005</v>
      </c>
      <c r="AR526">
        <v>0</v>
      </c>
      <c r="AS526">
        <v>0</v>
      </c>
      <c r="AT526">
        <v>70</v>
      </c>
      <c r="AU526">
        <v>10</v>
      </c>
      <c r="AV526">
        <v>1</v>
      </c>
      <c r="AW526">
        <v>1</v>
      </c>
      <c r="AZ526">
        <v>1</v>
      </c>
      <c r="BA526">
        <v>1</v>
      </c>
      <c r="BB526">
        <v>1</v>
      </c>
      <c r="BC526">
        <v>1</v>
      </c>
      <c r="BD526" t="s">
        <v>3</v>
      </c>
      <c r="BE526" t="s">
        <v>3</v>
      </c>
      <c r="BF526" t="s">
        <v>3</v>
      </c>
      <c r="BG526" t="s">
        <v>3</v>
      </c>
      <c r="BH526">
        <v>0</v>
      </c>
      <c r="BI526">
        <v>4</v>
      </c>
      <c r="BJ526" t="s">
        <v>246</v>
      </c>
      <c r="BM526">
        <v>0</v>
      </c>
      <c r="BN526">
        <v>0</v>
      </c>
      <c r="BO526" t="s">
        <v>3</v>
      </c>
      <c r="BP526">
        <v>0</v>
      </c>
      <c r="BQ526">
        <v>1</v>
      </c>
      <c r="BR526">
        <v>0</v>
      </c>
      <c r="BS526">
        <v>1</v>
      </c>
      <c r="BT526">
        <v>1</v>
      </c>
      <c r="BU526">
        <v>1</v>
      </c>
      <c r="BV526">
        <v>1</v>
      </c>
      <c r="BW526">
        <v>1</v>
      </c>
      <c r="BX526">
        <v>1</v>
      </c>
      <c r="BY526" t="s">
        <v>3</v>
      </c>
      <c r="BZ526">
        <v>70</v>
      </c>
      <c r="CA526">
        <v>10</v>
      </c>
      <c r="CB526" t="s">
        <v>3</v>
      </c>
      <c r="CE526">
        <v>0</v>
      </c>
      <c r="CF526">
        <v>0</v>
      </c>
      <c r="CG526">
        <v>0</v>
      </c>
      <c r="CM526">
        <v>0</v>
      </c>
      <c r="CN526" t="s">
        <v>3</v>
      </c>
      <c r="CO526">
        <v>0</v>
      </c>
      <c r="CP526">
        <f t="shared" si="261"/>
        <v>170.3</v>
      </c>
      <c r="CQ526">
        <f t="shared" si="262"/>
        <v>0</v>
      </c>
      <c r="CR526">
        <f>(((((ET526*3))*BB526-((EU526*3))*BS526)+AE526*BS526)*AV526)</f>
        <v>0</v>
      </c>
      <c r="CS526">
        <f t="shared" si="263"/>
        <v>0</v>
      </c>
      <c r="CT526">
        <f t="shared" si="264"/>
        <v>851.52</v>
      </c>
      <c r="CU526">
        <f t="shared" si="265"/>
        <v>0</v>
      </c>
      <c r="CV526">
        <f t="shared" si="266"/>
        <v>1.6800000000000002</v>
      </c>
      <c r="CW526">
        <f t="shared" si="267"/>
        <v>0</v>
      </c>
      <c r="CX526">
        <f t="shared" si="268"/>
        <v>0</v>
      </c>
      <c r="CY526">
        <f t="shared" si="269"/>
        <v>119.21</v>
      </c>
      <c r="CZ526">
        <f t="shared" si="270"/>
        <v>17.03</v>
      </c>
      <c r="DC526" t="s">
        <v>3</v>
      </c>
      <c r="DD526" t="s">
        <v>155</v>
      </c>
      <c r="DE526" t="s">
        <v>155</v>
      </c>
      <c r="DF526" t="s">
        <v>155</v>
      </c>
      <c r="DG526" t="s">
        <v>155</v>
      </c>
      <c r="DH526" t="s">
        <v>3</v>
      </c>
      <c r="DI526" t="s">
        <v>155</v>
      </c>
      <c r="DJ526" t="s">
        <v>155</v>
      </c>
      <c r="DK526" t="s">
        <v>3</v>
      </c>
      <c r="DL526" t="s">
        <v>3</v>
      </c>
      <c r="DM526" t="s">
        <v>3</v>
      </c>
      <c r="DN526">
        <v>0</v>
      </c>
      <c r="DO526">
        <v>0</v>
      </c>
      <c r="DP526">
        <v>1</v>
      </c>
      <c r="DQ526">
        <v>1</v>
      </c>
      <c r="DU526">
        <v>16987630</v>
      </c>
      <c r="DV526" t="s">
        <v>32</v>
      </c>
      <c r="DW526" t="s">
        <v>32</v>
      </c>
      <c r="DX526">
        <v>10</v>
      </c>
      <c r="DZ526" t="s">
        <v>3</v>
      </c>
      <c r="EA526" t="s">
        <v>3</v>
      </c>
      <c r="EB526" t="s">
        <v>3</v>
      </c>
      <c r="EC526" t="s">
        <v>3</v>
      </c>
      <c r="EE526">
        <v>1441815344</v>
      </c>
      <c r="EF526">
        <v>1</v>
      </c>
      <c r="EG526" t="s">
        <v>21</v>
      </c>
      <c r="EH526">
        <v>0</v>
      </c>
      <c r="EI526" t="s">
        <v>3</v>
      </c>
      <c r="EJ526">
        <v>4</v>
      </c>
      <c r="EK526">
        <v>0</v>
      </c>
      <c r="EL526" t="s">
        <v>22</v>
      </c>
      <c r="EM526" t="s">
        <v>23</v>
      </c>
      <c r="EO526" t="s">
        <v>3</v>
      </c>
      <c r="EQ526">
        <v>1024</v>
      </c>
      <c r="ER526">
        <v>283.83999999999997</v>
      </c>
      <c r="ES526">
        <v>0</v>
      </c>
      <c r="ET526">
        <v>0</v>
      </c>
      <c r="EU526">
        <v>0</v>
      </c>
      <c r="EV526">
        <v>283.83999999999997</v>
      </c>
      <c r="EW526">
        <v>0.56000000000000005</v>
      </c>
      <c r="EX526">
        <v>0</v>
      </c>
      <c r="EY526">
        <v>0</v>
      </c>
      <c r="FQ526">
        <v>0</v>
      </c>
      <c r="FR526">
        <f t="shared" si="271"/>
        <v>0</v>
      </c>
      <c r="FS526">
        <v>0</v>
      </c>
      <c r="FX526">
        <v>70</v>
      </c>
      <c r="FY526">
        <v>10</v>
      </c>
      <c r="GA526" t="s">
        <v>3</v>
      </c>
      <c r="GD526">
        <v>0</v>
      </c>
      <c r="GF526">
        <v>1038359689</v>
      </c>
      <c r="GG526">
        <v>2</v>
      </c>
      <c r="GH526">
        <v>1</v>
      </c>
      <c r="GI526">
        <v>-2</v>
      </c>
      <c r="GJ526">
        <v>0</v>
      </c>
      <c r="GK526">
        <f>ROUND(R526*(R12)/100,2)</f>
        <v>0</v>
      </c>
      <c r="GL526">
        <f t="shared" si="272"/>
        <v>0</v>
      </c>
      <c r="GM526">
        <f t="shared" si="273"/>
        <v>306.54000000000002</v>
      </c>
      <c r="GN526">
        <f t="shared" si="274"/>
        <v>0</v>
      </c>
      <c r="GO526">
        <f t="shared" si="275"/>
        <v>0</v>
      </c>
      <c r="GP526">
        <f t="shared" si="276"/>
        <v>306.54000000000002</v>
      </c>
      <c r="GR526">
        <v>0</v>
      </c>
      <c r="GS526">
        <v>3</v>
      </c>
      <c r="GT526">
        <v>0</v>
      </c>
      <c r="GU526" t="s">
        <v>3</v>
      </c>
      <c r="GV526">
        <f t="shared" si="277"/>
        <v>0</v>
      </c>
      <c r="GW526">
        <v>1</v>
      </c>
      <c r="GX526">
        <f t="shared" si="278"/>
        <v>0</v>
      </c>
      <c r="HA526">
        <v>0</v>
      </c>
      <c r="HB526">
        <v>0</v>
      </c>
      <c r="HC526">
        <f t="shared" si="279"/>
        <v>0</v>
      </c>
      <c r="HE526" t="s">
        <v>3</v>
      </c>
      <c r="HF526" t="s">
        <v>3</v>
      </c>
      <c r="HM526" t="s">
        <v>3</v>
      </c>
      <c r="HN526" t="s">
        <v>3</v>
      </c>
      <c r="HO526" t="s">
        <v>3</v>
      </c>
      <c r="HP526" t="s">
        <v>3</v>
      </c>
      <c r="HQ526" t="s">
        <v>3</v>
      </c>
      <c r="IK526">
        <v>0</v>
      </c>
    </row>
    <row r="527" spans="1:245" x14ac:dyDescent="0.2">
      <c r="A527">
        <v>17</v>
      </c>
      <c r="B527">
        <v>1</v>
      </c>
      <c r="C527">
        <f>ROW(SmtRes!A98)</f>
        <v>98</v>
      </c>
      <c r="D527">
        <f>ROW(EtalonRes!A183)</f>
        <v>183</v>
      </c>
      <c r="E527" t="s">
        <v>260</v>
      </c>
      <c r="F527" t="s">
        <v>248</v>
      </c>
      <c r="G527" t="s">
        <v>249</v>
      </c>
      <c r="H527" t="s">
        <v>18</v>
      </c>
      <c r="I527">
        <v>2</v>
      </c>
      <c r="J527">
        <v>0</v>
      </c>
      <c r="K527">
        <v>2</v>
      </c>
      <c r="O527">
        <f t="shared" si="247"/>
        <v>179.9</v>
      </c>
      <c r="P527">
        <f t="shared" si="248"/>
        <v>0</v>
      </c>
      <c r="Q527">
        <f t="shared" si="249"/>
        <v>0</v>
      </c>
      <c r="R527">
        <f t="shared" si="250"/>
        <v>0</v>
      </c>
      <c r="S527">
        <f t="shared" si="251"/>
        <v>179.9</v>
      </c>
      <c r="T527">
        <f t="shared" si="252"/>
        <v>0</v>
      </c>
      <c r="U527">
        <f t="shared" si="253"/>
        <v>0.32</v>
      </c>
      <c r="V527">
        <f t="shared" si="254"/>
        <v>0</v>
      </c>
      <c r="W527">
        <f t="shared" si="255"/>
        <v>0</v>
      </c>
      <c r="X527">
        <f t="shared" si="256"/>
        <v>125.93</v>
      </c>
      <c r="Y527">
        <f t="shared" si="257"/>
        <v>17.989999999999998</v>
      </c>
      <c r="AA527">
        <v>1473091778</v>
      </c>
      <c r="AB527">
        <f t="shared" si="258"/>
        <v>89.95</v>
      </c>
      <c r="AC527">
        <f>ROUND((ES527),6)</f>
        <v>0</v>
      </c>
      <c r="AD527">
        <f>ROUND((((ET527)-(EU527))+AE527),6)</f>
        <v>0</v>
      </c>
      <c r="AE527">
        <f>ROUND((EU527),6)</f>
        <v>0</v>
      </c>
      <c r="AF527">
        <f>ROUND((EV527),6)</f>
        <v>89.95</v>
      </c>
      <c r="AG527">
        <f t="shared" si="259"/>
        <v>0</v>
      </c>
      <c r="AH527">
        <f>(EW527)</f>
        <v>0.16</v>
      </c>
      <c r="AI527">
        <f>(EX527)</f>
        <v>0</v>
      </c>
      <c r="AJ527">
        <f t="shared" si="260"/>
        <v>0</v>
      </c>
      <c r="AK527">
        <v>89.95</v>
      </c>
      <c r="AL527">
        <v>0</v>
      </c>
      <c r="AM527">
        <v>0</v>
      </c>
      <c r="AN527">
        <v>0</v>
      </c>
      <c r="AO527">
        <v>89.95</v>
      </c>
      <c r="AP527">
        <v>0</v>
      </c>
      <c r="AQ527">
        <v>0.16</v>
      </c>
      <c r="AR527">
        <v>0</v>
      </c>
      <c r="AS527">
        <v>0</v>
      </c>
      <c r="AT527">
        <v>70</v>
      </c>
      <c r="AU527">
        <v>10</v>
      </c>
      <c r="AV527">
        <v>1</v>
      </c>
      <c r="AW527">
        <v>1</v>
      </c>
      <c r="AZ527">
        <v>1</v>
      </c>
      <c r="BA527">
        <v>1</v>
      </c>
      <c r="BB527">
        <v>1</v>
      </c>
      <c r="BC527">
        <v>1</v>
      </c>
      <c r="BD527" t="s">
        <v>3</v>
      </c>
      <c r="BE527" t="s">
        <v>3</v>
      </c>
      <c r="BF527" t="s">
        <v>3</v>
      </c>
      <c r="BG527" t="s">
        <v>3</v>
      </c>
      <c r="BH527">
        <v>0</v>
      </c>
      <c r="BI527">
        <v>4</v>
      </c>
      <c r="BJ527" t="s">
        <v>250</v>
      </c>
      <c r="BM527">
        <v>0</v>
      </c>
      <c r="BN527">
        <v>0</v>
      </c>
      <c r="BO527" t="s">
        <v>3</v>
      </c>
      <c r="BP527">
        <v>0</v>
      </c>
      <c r="BQ527">
        <v>1</v>
      </c>
      <c r="BR527">
        <v>0</v>
      </c>
      <c r="BS527">
        <v>1</v>
      </c>
      <c r="BT527">
        <v>1</v>
      </c>
      <c r="BU527">
        <v>1</v>
      </c>
      <c r="BV527">
        <v>1</v>
      </c>
      <c r="BW527">
        <v>1</v>
      </c>
      <c r="BX527">
        <v>1</v>
      </c>
      <c r="BY527" t="s">
        <v>3</v>
      </c>
      <c r="BZ527">
        <v>70</v>
      </c>
      <c r="CA527">
        <v>10</v>
      </c>
      <c r="CB527" t="s">
        <v>3</v>
      </c>
      <c r="CE527">
        <v>0</v>
      </c>
      <c r="CF527">
        <v>0</v>
      </c>
      <c r="CG527">
        <v>0</v>
      </c>
      <c r="CM527">
        <v>0</v>
      </c>
      <c r="CN527" t="s">
        <v>3</v>
      </c>
      <c r="CO527">
        <v>0</v>
      </c>
      <c r="CP527">
        <f t="shared" si="261"/>
        <v>179.9</v>
      </c>
      <c r="CQ527">
        <f t="shared" si="262"/>
        <v>0</v>
      </c>
      <c r="CR527">
        <f>((((ET527)*BB527-(EU527)*BS527)+AE527*BS527)*AV527)</f>
        <v>0</v>
      </c>
      <c r="CS527">
        <f t="shared" si="263"/>
        <v>0</v>
      </c>
      <c r="CT527">
        <f t="shared" si="264"/>
        <v>89.95</v>
      </c>
      <c r="CU527">
        <f t="shared" si="265"/>
        <v>0</v>
      </c>
      <c r="CV527">
        <f t="shared" si="266"/>
        <v>0.16</v>
      </c>
      <c r="CW527">
        <f t="shared" si="267"/>
        <v>0</v>
      </c>
      <c r="CX527">
        <f t="shared" si="268"/>
        <v>0</v>
      </c>
      <c r="CY527">
        <f t="shared" si="269"/>
        <v>125.93</v>
      </c>
      <c r="CZ527">
        <f t="shared" si="270"/>
        <v>17.989999999999998</v>
      </c>
      <c r="DC527" t="s">
        <v>3</v>
      </c>
      <c r="DD527" t="s">
        <v>3</v>
      </c>
      <c r="DE527" t="s">
        <v>3</v>
      </c>
      <c r="DF527" t="s">
        <v>3</v>
      </c>
      <c r="DG527" t="s">
        <v>3</v>
      </c>
      <c r="DH527" t="s">
        <v>3</v>
      </c>
      <c r="DI527" t="s">
        <v>3</v>
      </c>
      <c r="DJ527" t="s">
        <v>3</v>
      </c>
      <c r="DK527" t="s">
        <v>3</v>
      </c>
      <c r="DL527" t="s">
        <v>3</v>
      </c>
      <c r="DM527" t="s">
        <v>3</v>
      </c>
      <c r="DN527">
        <v>0</v>
      </c>
      <c r="DO527">
        <v>0</v>
      </c>
      <c r="DP527">
        <v>1</v>
      </c>
      <c r="DQ527">
        <v>1</v>
      </c>
      <c r="DU527">
        <v>16987630</v>
      </c>
      <c r="DV527" t="s">
        <v>18</v>
      </c>
      <c r="DW527" t="s">
        <v>18</v>
      </c>
      <c r="DX527">
        <v>1</v>
      </c>
      <c r="DZ527" t="s">
        <v>3</v>
      </c>
      <c r="EA527" t="s">
        <v>3</v>
      </c>
      <c r="EB527" t="s">
        <v>3</v>
      </c>
      <c r="EC527" t="s">
        <v>3</v>
      </c>
      <c r="EE527">
        <v>1441815344</v>
      </c>
      <c r="EF527">
        <v>1</v>
      </c>
      <c r="EG527" t="s">
        <v>21</v>
      </c>
      <c r="EH527">
        <v>0</v>
      </c>
      <c r="EI527" t="s">
        <v>3</v>
      </c>
      <c r="EJ527">
        <v>4</v>
      </c>
      <c r="EK527">
        <v>0</v>
      </c>
      <c r="EL527" t="s">
        <v>22</v>
      </c>
      <c r="EM527" t="s">
        <v>23</v>
      </c>
      <c r="EO527" t="s">
        <v>3</v>
      </c>
      <c r="EQ527">
        <v>0</v>
      </c>
      <c r="ER527">
        <v>89.95</v>
      </c>
      <c r="ES527">
        <v>0</v>
      </c>
      <c r="ET527">
        <v>0</v>
      </c>
      <c r="EU527">
        <v>0</v>
      </c>
      <c r="EV527">
        <v>89.95</v>
      </c>
      <c r="EW527">
        <v>0.16</v>
      </c>
      <c r="EX527">
        <v>0</v>
      </c>
      <c r="EY527">
        <v>0</v>
      </c>
      <c r="FQ527">
        <v>0</v>
      </c>
      <c r="FR527">
        <f t="shared" si="271"/>
        <v>0</v>
      </c>
      <c r="FS527">
        <v>0</v>
      </c>
      <c r="FX527">
        <v>70</v>
      </c>
      <c r="FY527">
        <v>10</v>
      </c>
      <c r="GA527" t="s">
        <v>3</v>
      </c>
      <c r="GD527">
        <v>0</v>
      </c>
      <c r="GF527">
        <v>-864364953</v>
      </c>
      <c r="GG527">
        <v>2</v>
      </c>
      <c r="GH527">
        <v>1</v>
      </c>
      <c r="GI527">
        <v>-2</v>
      </c>
      <c r="GJ527">
        <v>0</v>
      </c>
      <c r="GK527">
        <f>ROUND(R527*(R12)/100,2)</f>
        <v>0</v>
      </c>
      <c r="GL527">
        <f t="shared" si="272"/>
        <v>0</v>
      </c>
      <c r="GM527">
        <f t="shared" si="273"/>
        <v>323.82</v>
      </c>
      <c r="GN527">
        <f t="shared" si="274"/>
        <v>0</v>
      </c>
      <c r="GO527">
        <f t="shared" si="275"/>
        <v>0</v>
      </c>
      <c r="GP527">
        <f t="shared" si="276"/>
        <v>323.82</v>
      </c>
      <c r="GR527">
        <v>0</v>
      </c>
      <c r="GS527">
        <v>3</v>
      </c>
      <c r="GT527">
        <v>0</v>
      </c>
      <c r="GU527" t="s">
        <v>3</v>
      </c>
      <c r="GV527">
        <f t="shared" si="277"/>
        <v>0</v>
      </c>
      <c r="GW527">
        <v>1</v>
      </c>
      <c r="GX527">
        <f t="shared" si="278"/>
        <v>0</v>
      </c>
      <c r="HA527">
        <v>0</v>
      </c>
      <c r="HB527">
        <v>0</v>
      </c>
      <c r="HC527">
        <f t="shared" si="279"/>
        <v>0</v>
      </c>
      <c r="HE527" t="s">
        <v>3</v>
      </c>
      <c r="HF527" t="s">
        <v>3</v>
      </c>
      <c r="HM527" t="s">
        <v>3</v>
      </c>
      <c r="HN527" t="s">
        <v>3</v>
      </c>
      <c r="HO527" t="s">
        <v>3</v>
      </c>
      <c r="HP527" t="s">
        <v>3</v>
      </c>
      <c r="HQ527" t="s">
        <v>3</v>
      </c>
      <c r="IK527">
        <v>0</v>
      </c>
    </row>
    <row r="528" spans="1:245" x14ac:dyDescent="0.2">
      <c r="A528">
        <v>17</v>
      </c>
      <c r="B528">
        <v>1</v>
      </c>
      <c r="C528">
        <f>ROW(SmtRes!A101)</f>
        <v>101</v>
      </c>
      <c r="D528">
        <f>ROW(EtalonRes!A186)</f>
        <v>186</v>
      </c>
      <c r="E528" t="s">
        <v>261</v>
      </c>
      <c r="F528" t="s">
        <v>239</v>
      </c>
      <c r="G528" t="s">
        <v>240</v>
      </c>
      <c r="H528" t="s">
        <v>18</v>
      </c>
      <c r="I528">
        <v>4</v>
      </c>
      <c r="J528">
        <v>0</v>
      </c>
      <c r="K528">
        <v>4</v>
      </c>
      <c r="O528">
        <f t="shared" si="247"/>
        <v>1739.44</v>
      </c>
      <c r="P528">
        <f t="shared" si="248"/>
        <v>36.24</v>
      </c>
      <c r="Q528">
        <f t="shared" si="249"/>
        <v>0</v>
      </c>
      <c r="R528">
        <f t="shared" si="250"/>
        <v>0</v>
      </c>
      <c r="S528">
        <f t="shared" si="251"/>
        <v>1703.2</v>
      </c>
      <c r="T528">
        <f t="shared" si="252"/>
        <v>0</v>
      </c>
      <c r="U528">
        <f t="shared" si="253"/>
        <v>2.4</v>
      </c>
      <c r="V528">
        <f t="shared" si="254"/>
        <v>0</v>
      </c>
      <c r="W528">
        <f t="shared" si="255"/>
        <v>0</v>
      </c>
      <c r="X528">
        <f t="shared" si="256"/>
        <v>1192.24</v>
      </c>
      <c r="Y528">
        <f t="shared" si="257"/>
        <v>170.32</v>
      </c>
      <c r="AA528">
        <v>1473091778</v>
      </c>
      <c r="AB528">
        <f t="shared" si="258"/>
        <v>434.86</v>
      </c>
      <c r="AC528">
        <f>ROUND(((ES528*2)),6)</f>
        <v>9.06</v>
      </c>
      <c r="AD528">
        <f>ROUND(((((ET528*2))-((EU528*2)))+AE528),6)</f>
        <v>0</v>
      </c>
      <c r="AE528">
        <f>ROUND(((EU528*2)),6)</f>
        <v>0</v>
      </c>
      <c r="AF528">
        <f>ROUND(((EV528*2)),6)</f>
        <v>425.8</v>
      </c>
      <c r="AG528">
        <f t="shared" si="259"/>
        <v>0</v>
      </c>
      <c r="AH528">
        <f>((EW528*2))</f>
        <v>0.6</v>
      </c>
      <c r="AI528">
        <f>((EX528*2))</f>
        <v>0</v>
      </c>
      <c r="AJ528">
        <f t="shared" si="260"/>
        <v>0</v>
      </c>
      <c r="AK528">
        <v>217.43</v>
      </c>
      <c r="AL528">
        <v>4.53</v>
      </c>
      <c r="AM528">
        <v>0</v>
      </c>
      <c r="AN528">
        <v>0</v>
      </c>
      <c r="AO528">
        <v>212.9</v>
      </c>
      <c r="AP528">
        <v>0</v>
      </c>
      <c r="AQ528">
        <v>0.3</v>
      </c>
      <c r="AR528">
        <v>0</v>
      </c>
      <c r="AS528">
        <v>0</v>
      </c>
      <c r="AT528">
        <v>70</v>
      </c>
      <c r="AU528">
        <v>10</v>
      </c>
      <c r="AV528">
        <v>1</v>
      </c>
      <c r="AW528">
        <v>1</v>
      </c>
      <c r="AZ528">
        <v>1</v>
      </c>
      <c r="BA528">
        <v>1</v>
      </c>
      <c r="BB528">
        <v>1</v>
      </c>
      <c r="BC528">
        <v>1</v>
      </c>
      <c r="BD528" t="s">
        <v>3</v>
      </c>
      <c r="BE528" t="s">
        <v>3</v>
      </c>
      <c r="BF528" t="s">
        <v>3</v>
      </c>
      <c r="BG528" t="s">
        <v>3</v>
      </c>
      <c r="BH528">
        <v>0</v>
      </c>
      <c r="BI528">
        <v>4</v>
      </c>
      <c r="BJ528" t="s">
        <v>241</v>
      </c>
      <c r="BM528">
        <v>0</v>
      </c>
      <c r="BN528">
        <v>0</v>
      </c>
      <c r="BO528" t="s">
        <v>3</v>
      </c>
      <c r="BP528">
        <v>0</v>
      </c>
      <c r="BQ528">
        <v>1</v>
      </c>
      <c r="BR528">
        <v>0</v>
      </c>
      <c r="BS528">
        <v>1</v>
      </c>
      <c r="BT528">
        <v>1</v>
      </c>
      <c r="BU528">
        <v>1</v>
      </c>
      <c r="BV528">
        <v>1</v>
      </c>
      <c r="BW528">
        <v>1</v>
      </c>
      <c r="BX528">
        <v>1</v>
      </c>
      <c r="BY528" t="s">
        <v>3</v>
      </c>
      <c r="BZ528">
        <v>70</v>
      </c>
      <c r="CA528">
        <v>10</v>
      </c>
      <c r="CB528" t="s">
        <v>3</v>
      </c>
      <c r="CE528">
        <v>0</v>
      </c>
      <c r="CF528">
        <v>0</v>
      </c>
      <c r="CG528">
        <v>0</v>
      </c>
      <c r="CM528">
        <v>0</v>
      </c>
      <c r="CN528" t="s">
        <v>3</v>
      </c>
      <c r="CO528">
        <v>0</v>
      </c>
      <c r="CP528">
        <f t="shared" si="261"/>
        <v>1739.44</v>
      </c>
      <c r="CQ528">
        <f t="shared" si="262"/>
        <v>9.06</v>
      </c>
      <c r="CR528">
        <f>(((((ET528*2))*BB528-((EU528*2))*BS528)+AE528*BS528)*AV528)</f>
        <v>0</v>
      </c>
      <c r="CS528">
        <f t="shared" si="263"/>
        <v>0</v>
      </c>
      <c r="CT528">
        <f t="shared" si="264"/>
        <v>425.8</v>
      </c>
      <c r="CU528">
        <f t="shared" si="265"/>
        <v>0</v>
      </c>
      <c r="CV528">
        <f t="shared" si="266"/>
        <v>0.6</v>
      </c>
      <c r="CW528">
        <f t="shared" si="267"/>
        <v>0</v>
      </c>
      <c r="CX528">
        <f t="shared" si="268"/>
        <v>0</v>
      </c>
      <c r="CY528">
        <f t="shared" si="269"/>
        <v>1192.24</v>
      </c>
      <c r="CZ528">
        <f t="shared" si="270"/>
        <v>170.32</v>
      </c>
      <c r="DC528" t="s">
        <v>3</v>
      </c>
      <c r="DD528" t="s">
        <v>173</v>
      </c>
      <c r="DE528" t="s">
        <v>173</v>
      </c>
      <c r="DF528" t="s">
        <v>173</v>
      </c>
      <c r="DG528" t="s">
        <v>173</v>
      </c>
      <c r="DH528" t="s">
        <v>3</v>
      </c>
      <c r="DI528" t="s">
        <v>173</v>
      </c>
      <c r="DJ528" t="s">
        <v>173</v>
      </c>
      <c r="DK528" t="s">
        <v>3</v>
      </c>
      <c r="DL528" t="s">
        <v>3</v>
      </c>
      <c r="DM528" t="s">
        <v>3</v>
      </c>
      <c r="DN528">
        <v>0</v>
      </c>
      <c r="DO528">
        <v>0</v>
      </c>
      <c r="DP528">
        <v>1</v>
      </c>
      <c r="DQ528">
        <v>1</v>
      </c>
      <c r="DU528">
        <v>16987630</v>
      </c>
      <c r="DV528" t="s">
        <v>18</v>
      </c>
      <c r="DW528" t="s">
        <v>18</v>
      </c>
      <c r="DX528">
        <v>1</v>
      </c>
      <c r="DZ528" t="s">
        <v>3</v>
      </c>
      <c r="EA528" t="s">
        <v>3</v>
      </c>
      <c r="EB528" t="s">
        <v>3</v>
      </c>
      <c r="EC528" t="s">
        <v>3</v>
      </c>
      <c r="EE528">
        <v>1441815344</v>
      </c>
      <c r="EF528">
        <v>1</v>
      </c>
      <c r="EG528" t="s">
        <v>21</v>
      </c>
      <c r="EH528">
        <v>0</v>
      </c>
      <c r="EI528" t="s">
        <v>3</v>
      </c>
      <c r="EJ528">
        <v>4</v>
      </c>
      <c r="EK528">
        <v>0</v>
      </c>
      <c r="EL528" t="s">
        <v>22</v>
      </c>
      <c r="EM528" t="s">
        <v>23</v>
      </c>
      <c r="EO528" t="s">
        <v>3</v>
      </c>
      <c r="EQ528">
        <v>0</v>
      </c>
      <c r="ER528">
        <v>217.43</v>
      </c>
      <c r="ES528">
        <v>4.53</v>
      </c>
      <c r="ET528">
        <v>0</v>
      </c>
      <c r="EU528">
        <v>0</v>
      </c>
      <c r="EV528">
        <v>212.9</v>
      </c>
      <c r="EW528">
        <v>0.3</v>
      </c>
      <c r="EX528">
        <v>0</v>
      </c>
      <c r="EY528">
        <v>0</v>
      </c>
      <c r="FQ528">
        <v>0</v>
      </c>
      <c r="FR528">
        <f t="shared" si="271"/>
        <v>0</v>
      </c>
      <c r="FS528">
        <v>0</v>
      </c>
      <c r="FX528">
        <v>70</v>
      </c>
      <c r="FY528">
        <v>10</v>
      </c>
      <c r="GA528" t="s">
        <v>3</v>
      </c>
      <c r="GD528">
        <v>0</v>
      </c>
      <c r="GF528">
        <v>1338640914</v>
      </c>
      <c r="GG528">
        <v>2</v>
      </c>
      <c r="GH528">
        <v>1</v>
      </c>
      <c r="GI528">
        <v>-2</v>
      </c>
      <c r="GJ528">
        <v>0</v>
      </c>
      <c r="GK528">
        <f>ROUND(R528*(R12)/100,2)</f>
        <v>0</v>
      </c>
      <c r="GL528">
        <f t="shared" si="272"/>
        <v>0</v>
      </c>
      <c r="GM528">
        <f t="shared" si="273"/>
        <v>3102</v>
      </c>
      <c r="GN528">
        <f t="shared" si="274"/>
        <v>0</v>
      </c>
      <c r="GO528">
        <f t="shared" si="275"/>
        <v>0</v>
      </c>
      <c r="GP528">
        <f t="shared" si="276"/>
        <v>3102</v>
      </c>
      <c r="GR528">
        <v>0</v>
      </c>
      <c r="GS528">
        <v>3</v>
      </c>
      <c r="GT528">
        <v>0</v>
      </c>
      <c r="GU528" t="s">
        <v>3</v>
      </c>
      <c r="GV528">
        <f t="shared" si="277"/>
        <v>0</v>
      </c>
      <c r="GW528">
        <v>1</v>
      </c>
      <c r="GX528">
        <f t="shared" si="278"/>
        <v>0</v>
      </c>
      <c r="HA528">
        <v>0</v>
      </c>
      <c r="HB528">
        <v>0</v>
      </c>
      <c r="HC528">
        <f t="shared" si="279"/>
        <v>0</v>
      </c>
      <c r="HE528" t="s">
        <v>3</v>
      </c>
      <c r="HF528" t="s">
        <v>3</v>
      </c>
      <c r="HM528" t="s">
        <v>3</v>
      </c>
      <c r="HN528" t="s">
        <v>3</v>
      </c>
      <c r="HO528" t="s">
        <v>3</v>
      </c>
      <c r="HP528" t="s">
        <v>3</v>
      </c>
      <c r="HQ528" t="s">
        <v>3</v>
      </c>
      <c r="IK528">
        <v>0</v>
      </c>
    </row>
    <row r="529" spans="1:245" x14ac:dyDescent="0.2">
      <c r="A529">
        <v>17</v>
      </c>
      <c r="B529">
        <v>1</v>
      </c>
      <c r="C529">
        <f>ROW(SmtRes!A105)</f>
        <v>105</v>
      </c>
      <c r="D529">
        <f>ROW(EtalonRes!A190)</f>
        <v>190</v>
      </c>
      <c r="E529" t="s">
        <v>3</v>
      </c>
      <c r="F529" t="s">
        <v>235</v>
      </c>
      <c r="G529" t="s">
        <v>236</v>
      </c>
      <c r="H529" t="s">
        <v>18</v>
      </c>
      <c r="I529">
        <v>1</v>
      </c>
      <c r="J529">
        <v>0</v>
      </c>
      <c r="K529">
        <v>1</v>
      </c>
      <c r="O529">
        <f t="shared" si="247"/>
        <v>558.16</v>
      </c>
      <c r="P529">
        <f t="shared" si="248"/>
        <v>23.48</v>
      </c>
      <c r="Q529">
        <f t="shared" si="249"/>
        <v>52.12</v>
      </c>
      <c r="R529">
        <f t="shared" si="250"/>
        <v>33.04</v>
      </c>
      <c r="S529">
        <f t="shared" si="251"/>
        <v>482.56</v>
      </c>
      <c r="T529">
        <f t="shared" si="252"/>
        <v>0</v>
      </c>
      <c r="U529">
        <f t="shared" si="253"/>
        <v>0.68</v>
      </c>
      <c r="V529">
        <f t="shared" si="254"/>
        <v>0</v>
      </c>
      <c r="W529">
        <f t="shared" si="255"/>
        <v>0</v>
      </c>
      <c r="X529">
        <f t="shared" si="256"/>
        <v>337.79</v>
      </c>
      <c r="Y529">
        <f t="shared" si="257"/>
        <v>48.26</v>
      </c>
      <c r="AA529">
        <v>-1</v>
      </c>
      <c r="AB529">
        <f t="shared" si="258"/>
        <v>558.16</v>
      </c>
      <c r="AC529">
        <f>ROUND(((ES529*4)),6)</f>
        <v>23.48</v>
      </c>
      <c r="AD529">
        <f>ROUND(((((ET529*4))-((EU529*4)))+AE529),6)</f>
        <v>52.12</v>
      </c>
      <c r="AE529">
        <f>ROUND(((EU529*4)),6)</f>
        <v>33.04</v>
      </c>
      <c r="AF529">
        <f>ROUND(((EV529*4)),6)</f>
        <v>482.56</v>
      </c>
      <c r="AG529">
        <f t="shared" si="259"/>
        <v>0</v>
      </c>
      <c r="AH529">
        <f>((EW529*4))</f>
        <v>0.68</v>
      </c>
      <c r="AI529">
        <f>((EX529*4))</f>
        <v>0</v>
      </c>
      <c r="AJ529">
        <f t="shared" si="260"/>
        <v>0</v>
      </c>
      <c r="AK529">
        <v>139.54</v>
      </c>
      <c r="AL529">
        <v>5.87</v>
      </c>
      <c r="AM529">
        <v>13.03</v>
      </c>
      <c r="AN529">
        <v>8.26</v>
      </c>
      <c r="AO529">
        <v>120.64</v>
      </c>
      <c r="AP529">
        <v>0</v>
      </c>
      <c r="AQ529">
        <v>0.17</v>
      </c>
      <c r="AR529">
        <v>0</v>
      </c>
      <c r="AS529">
        <v>0</v>
      </c>
      <c r="AT529">
        <v>70</v>
      </c>
      <c r="AU529">
        <v>10</v>
      </c>
      <c r="AV529">
        <v>1</v>
      </c>
      <c r="AW529">
        <v>1</v>
      </c>
      <c r="AZ529">
        <v>1</v>
      </c>
      <c r="BA529">
        <v>1</v>
      </c>
      <c r="BB529">
        <v>1</v>
      </c>
      <c r="BC529">
        <v>1</v>
      </c>
      <c r="BD529" t="s">
        <v>3</v>
      </c>
      <c r="BE529" t="s">
        <v>3</v>
      </c>
      <c r="BF529" t="s">
        <v>3</v>
      </c>
      <c r="BG529" t="s">
        <v>3</v>
      </c>
      <c r="BH529">
        <v>0</v>
      </c>
      <c r="BI529">
        <v>4</v>
      </c>
      <c r="BJ529" t="s">
        <v>237</v>
      </c>
      <c r="BM529">
        <v>0</v>
      </c>
      <c r="BN529">
        <v>0</v>
      </c>
      <c r="BO529" t="s">
        <v>3</v>
      </c>
      <c r="BP529">
        <v>0</v>
      </c>
      <c r="BQ529">
        <v>1</v>
      </c>
      <c r="BR529">
        <v>0</v>
      </c>
      <c r="BS529">
        <v>1</v>
      </c>
      <c r="BT529">
        <v>1</v>
      </c>
      <c r="BU529">
        <v>1</v>
      </c>
      <c r="BV529">
        <v>1</v>
      </c>
      <c r="BW529">
        <v>1</v>
      </c>
      <c r="BX529">
        <v>1</v>
      </c>
      <c r="BY529" t="s">
        <v>3</v>
      </c>
      <c r="BZ529">
        <v>70</v>
      </c>
      <c r="CA529">
        <v>10</v>
      </c>
      <c r="CB529" t="s">
        <v>3</v>
      </c>
      <c r="CE529">
        <v>0</v>
      </c>
      <c r="CF529">
        <v>0</v>
      </c>
      <c r="CG529">
        <v>0</v>
      </c>
      <c r="CM529">
        <v>0</v>
      </c>
      <c r="CN529" t="s">
        <v>3</v>
      </c>
      <c r="CO529">
        <v>0</v>
      </c>
      <c r="CP529">
        <f t="shared" si="261"/>
        <v>558.16</v>
      </c>
      <c r="CQ529">
        <f t="shared" si="262"/>
        <v>23.48</v>
      </c>
      <c r="CR529">
        <f>(((((ET529*4))*BB529-((EU529*4))*BS529)+AE529*BS529)*AV529)</f>
        <v>52.12</v>
      </c>
      <c r="CS529">
        <f t="shared" si="263"/>
        <v>33.04</v>
      </c>
      <c r="CT529">
        <f t="shared" si="264"/>
        <v>482.56</v>
      </c>
      <c r="CU529">
        <f t="shared" si="265"/>
        <v>0</v>
      </c>
      <c r="CV529">
        <f t="shared" si="266"/>
        <v>0.68</v>
      </c>
      <c r="CW529">
        <f t="shared" si="267"/>
        <v>0</v>
      </c>
      <c r="CX529">
        <f t="shared" si="268"/>
        <v>0</v>
      </c>
      <c r="CY529">
        <f t="shared" si="269"/>
        <v>337.79199999999997</v>
      </c>
      <c r="CZ529">
        <f t="shared" si="270"/>
        <v>48.256</v>
      </c>
      <c r="DC529" t="s">
        <v>3</v>
      </c>
      <c r="DD529" t="s">
        <v>28</v>
      </c>
      <c r="DE529" t="s">
        <v>28</v>
      </c>
      <c r="DF529" t="s">
        <v>28</v>
      </c>
      <c r="DG529" t="s">
        <v>28</v>
      </c>
      <c r="DH529" t="s">
        <v>3</v>
      </c>
      <c r="DI529" t="s">
        <v>28</v>
      </c>
      <c r="DJ529" t="s">
        <v>28</v>
      </c>
      <c r="DK529" t="s">
        <v>3</v>
      </c>
      <c r="DL529" t="s">
        <v>3</v>
      </c>
      <c r="DM529" t="s">
        <v>3</v>
      </c>
      <c r="DN529">
        <v>0</v>
      </c>
      <c r="DO529">
        <v>0</v>
      </c>
      <c r="DP529">
        <v>1</v>
      </c>
      <c r="DQ529">
        <v>1</v>
      </c>
      <c r="DU529">
        <v>16987630</v>
      </c>
      <c r="DV529" t="s">
        <v>18</v>
      </c>
      <c r="DW529" t="s">
        <v>18</v>
      </c>
      <c r="DX529">
        <v>1</v>
      </c>
      <c r="DZ529" t="s">
        <v>3</v>
      </c>
      <c r="EA529" t="s">
        <v>3</v>
      </c>
      <c r="EB529" t="s">
        <v>3</v>
      </c>
      <c r="EC529" t="s">
        <v>3</v>
      </c>
      <c r="EE529">
        <v>1441815344</v>
      </c>
      <c r="EF529">
        <v>1</v>
      </c>
      <c r="EG529" t="s">
        <v>21</v>
      </c>
      <c r="EH529">
        <v>0</v>
      </c>
      <c r="EI529" t="s">
        <v>3</v>
      </c>
      <c r="EJ529">
        <v>4</v>
      </c>
      <c r="EK529">
        <v>0</v>
      </c>
      <c r="EL529" t="s">
        <v>22</v>
      </c>
      <c r="EM529" t="s">
        <v>23</v>
      </c>
      <c r="EO529" t="s">
        <v>3</v>
      </c>
      <c r="EQ529">
        <v>1024</v>
      </c>
      <c r="ER529">
        <v>139.54</v>
      </c>
      <c r="ES529">
        <v>5.87</v>
      </c>
      <c r="ET529">
        <v>13.03</v>
      </c>
      <c r="EU529">
        <v>8.26</v>
      </c>
      <c r="EV529">
        <v>120.64</v>
      </c>
      <c r="EW529">
        <v>0.17</v>
      </c>
      <c r="EX529">
        <v>0</v>
      </c>
      <c r="EY529">
        <v>0</v>
      </c>
      <c r="FQ529">
        <v>0</v>
      </c>
      <c r="FR529">
        <f t="shared" si="271"/>
        <v>0</v>
      </c>
      <c r="FS529">
        <v>0</v>
      </c>
      <c r="FX529">
        <v>70</v>
      </c>
      <c r="FY529">
        <v>10</v>
      </c>
      <c r="GA529" t="s">
        <v>3</v>
      </c>
      <c r="GD529">
        <v>0</v>
      </c>
      <c r="GF529">
        <v>-1153194852</v>
      </c>
      <c r="GG529">
        <v>2</v>
      </c>
      <c r="GH529">
        <v>1</v>
      </c>
      <c r="GI529">
        <v>-2</v>
      </c>
      <c r="GJ529">
        <v>0</v>
      </c>
      <c r="GK529">
        <f>ROUND(R529*(R12)/100,2)</f>
        <v>35.68</v>
      </c>
      <c r="GL529">
        <f t="shared" si="272"/>
        <v>0</v>
      </c>
      <c r="GM529">
        <f t="shared" si="273"/>
        <v>979.89</v>
      </c>
      <c r="GN529">
        <f t="shared" si="274"/>
        <v>0</v>
      </c>
      <c r="GO529">
        <f t="shared" si="275"/>
        <v>0</v>
      </c>
      <c r="GP529">
        <f t="shared" si="276"/>
        <v>979.89</v>
      </c>
      <c r="GR529">
        <v>0</v>
      </c>
      <c r="GS529">
        <v>3</v>
      </c>
      <c r="GT529">
        <v>0</v>
      </c>
      <c r="GU529" t="s">
        <v>3</v>
      </c>
      <c r="GV529">
        <f t="shared" si="277"/>
        <v>0</v>
      </c>
      <c r="GW529">
        <v>1</v>
      </c>
      <c r="GX529">
        <f t="shared" si="278"/>
        <v>0</v>
      </c>
      <c r="HA529">
        <v>0</v>
      </c>
      <c r="HB529">
        <v>0</v>
      </c>
      <c r="HC529">
        <f t="shared" si="279"/>
        <v>0</v>
      </c>
      <c r="HE529" t="s">
        <v>3</v>
      </c>
      <c r="HF529" t="s">
        <v>3</v>
      </c>
      <c r="HM529" t="s">
        <v>3</v>
      </c>
      <c r="HN529" t="s">
        <v>3</v>
      </c>
      <c r="HO529" t="s">
        <v>3</v>
      </c>
      <c r="HP529" t="s">
        <v>3</v>
      </c>
      <c r="HQ529" t="s">
        <v>3</v>
      </c>
      <c r="IK529">
        <v>0</v>
      </c>
    </row>
    <row r="530" spans="1:245" x14ac:dyDescent="0.2">
      <c r="A530">
        <v>17</v>
      </c>
      <c r="B530">
        <v>1</v>
      </c>
      <c r="C530">
        <f>ROW(SmtRes!A108)</f>
        <v>108</v>
      </c>
      <c r="D530">
        <f>ROW(EtalonRes!A193)</f>
        <v>193</v>
      </c>
      <c r="E530" t="s">
        <v>262</v>
      </c>
      <c r="F530" t="s">
        <v>239</v>
      </c>
      <c r="G530" t="s">
        <v>240</v>
      </c>
      <c r="H530" t="s">
        <v>18</v>
      </c>
      <c r="I530">
        <f>ROUND(1+8,9)</f>
        <v>9</v>
      </c>
      <c r="J530">
        <v>0</v>
      </c>
      <c r="K530">
        <f>ROUND(1+8,9)</f>
        <v>9</v>
      </c>
      <c r="O530">
        <f t="shared" si="247"/>
        <v>3913.74</v>
      </c>
      <c r="P530">
        <f t="shared" si="248"/>
        <v>81.540000000000006</v>
      </c>
      <c r="Q530">
        <f t="shared" si="249"/>
        <v>0</v>
      </c>
      <c r="R530">
        <f t="shared" si="250"/>
        <v>0</v>
      </c>
      <c r="S530">
        <f t="shared" si="251"/>
        <v>3832.2</v>
      </c>
      <c r="T530">
        <f t="shared" si="252"/>
        <v>0</v>
      </c>
      <c r="U530">
        <f t="shared" si="253"/>
        <v>5.3999999999999995</v>
      </c>
      <c r="V530">
        <f t="shared" si="254"/>
        <v>0</v>
      </c>
      <c r="W530">
        <f t="shared" si="255"/>
        <v>0</v>
      </c>
      <c r="X530">
        <f t="shared" si="256"/>
        <v>2682.54</v>
      </c>
      <c r="Y530">
        <f t="shared" si="257"/>
        <v>383.22</v>
      </c>
      <c r="AA530">
        <v>1473091778</v>
      </c>
      <c r="AB530">
        <f t="shared" si="258"/>
        <v>434.86</v>
      </c>
      <c r="AC530">
        <f>ROUND(((ES530*2)),6)</f>
        <v>9.06</v>
      </c>
      <c r="AD530">
        <f>ROUND(((((ET530*2))-((EU530*2)))+AE530),6)</f>
        <v>0</v>
      </c>
      <c r="AE530">
        <f>ROUND(((EU530*2)),6)</f>
        <v>0</v>
      </c>
      <c r="AF530">
        <f>ROUND(((EV530*2)),6)</f>
        <v>425.8</v>
      </c>
      <c r="AG530">
        <f t="shared" si="259"/>
        <v>0</v>
      </c>
      <c r="AH530">
        <f>((EW530*2))</f>
        <v>0.6</v>
      </c>
      <c r="AI530">
        <f>((EX530*2))</f>
        <v>0</v>
      </c>
      <c r="AJ530">
        <f t="shared" si="260"/>
        <v>0</v>
      </c>
      <c r="AK530">
        <v>217.43</v>
      </c>
      <c r="AL530">
        <v>4.53</v>
      </c>
      <c r="AM530">
        <v>0</v>
      </c>
      <c r="AN530">
        <v>0</v>
      </c>
      <c r="AO530">
        <v>212.9</v>
      </c>
      <c r="AP530">
        <v>0</v>
      </c>
      <c r="AQ530">
        <v>0.3</v>
      </c>
      <c r="AR530">
        <v>0</v>
      </c>
      <c r="AS530">
        <v>0</v>
      </c>
      <c r="AT530">
        <v>70</v>
      </c>
      <c r="AU530">
        <v>10</v>
      </c>
      <c r="AV530">
        <v>1</v>
      </c>
      <c r="AW530">
        <v>1</v>
      </c>
      <c r="AZ530">
        <v>1</v>
      </c>
      <c r="BA530">
        <v>1</v>
      </c>
      <c r="BB530">
        <v>1</v>
      </c>
      <c r="BC530">
        <v>1</v>
      </c>
      <c r="BD530" t="s">
        <v>3</v>
      </c>
      <c r="BE530" t="s">
        <v>3</v>
      </c>
      <c r="BF530" t="s">
        <v>3</v>
      </c>
      <c r="BG530" t="s">
        <v>3</v>
      </c>
      <c r="BH530">
        <v>0</v>
      </c>
      <c r="BI530">
        <v>4</v>
      </c>
      <c r="BJ530" t="s">
        <v>241</v>
      </c>
      <c r="BM530">
        <v>0</v>
      </c>
      <c r="BN530">
        <v>0</v>
      </c>
      <c r="BO530" t="s">
        <v>3</v>
      </c>
      <c r="BP530">
        <v>0</v>
      </c>
      <c r="BQ530">
        <v>1</v>
      </c>
      <c r="BR530">
        <v>0</v>
      </c>
      <c r="BS530">
        <v>1</v>
      </c>
      <c r="BT530">
        <v>1</v>
      </c>
      <c r="BU530">
        <v>1</v>
      </c>
      <c r="BV530">
        <v>1</v>
      </c>
      <c r="BW530">
        <v>1</v>
      </c>
      <c r="BX530">
        <v>1</v>
      </c>
      <c r="BY530" t="s">
        <v>3</v>
      </c>
      <c r="BZ530">
        <v>70</v>
      </c>
      <c r="CA530">
        <v>10</v>
      </c>
      <c r="CB530" t="s">
        <v>3</v>
      </c>
      <c r="CE530">
        <v>0</v>
      </c>
      <c r="CF530">
        <v>0</v>
      </c>
      <c r="CG530">
        <v>0</v>
      </c>
      <c r="CM530">
        <v>0</v>
      </c>
      <c r="CN530" t="s">
        <v>3</v>
      </c>
      <c r="CO530">
        <v>0</v>
      </c>
      <c r="CP530">
        <f t="shared" si="261"/>
        <v>3913.74</v>
      </c>
      <c r="CQ530">
        <f t="shared" si="262"/>
        <v>9.06</v>
      </c>
      <c r="CR530">
        <f>(((((ET530*2))*BB530-((EU530*2))*BS530)+AE530*BS530)*AV530)</f>
        <v>0</v>
      </c>
      <c r="CS530">
        <f t="shared" si="263"/>
        <v>0</v>
      </c>
      <c r="CT530">
        <f t="shared" si="264"/>
        <v>425.8</v>
      </c>
      <c r="CU530">
        <f t="shared" si="265"/>
        <v>0</v>
      </c>
      <c r="CV530">
        <f t="shared" si="266"/>
        <v>0.6</v>
      </c>
      <c r="CW530">
        <f t="shared" si="267"/>
        <v>0</v>
      </c>
      <c r="CX530">
        <f t="shared" si="268"/>
        <v>0</v>
      </c>
      <c r="CY530">
        <f t="shared" si="269"/>
        <v>2682.54</v>
      </c>
      <c r="CZ530">
        <f t="shared" si="270"/>
        <v>383.22</v>
      </c>
      <c r="DC530" t="s">
        <v>3</v>
      </c>
      <c r="DD530" t="s">
        <v>173</v>
      </c>
      <c r="DE530" t="s">
        <v>173</v>
      </c>
      <c r="DF530" t="s">
        <v>173</v>
      </c>
      <c r="DG530" t="s">
        <v>173</v>
      </c>
      <c r="DH530" t="s">
        <v>3</v>
      </c>
      <c r="DI530" t="s">
        <v>173</v>
      </c>
      <c r="DJ530" t="s">
        <v>173</v>
      </c>
      <c r="DK530" t="s">
        <v>3</v>
      </c>
      <c r="DL530" t="s">
        <v>3</v>
      </c>
      <c r="DM530" t="s">
        <v>3</v>
      </c>
      <c r="DN530">
        <v>0</v>
      </c>
      <c r="DO530">
        <v>0</v>
      </c>
      <c r="DP530">
        <v>1</v>
      </c>
      <c r="DQ530">
        <v>1</v>
      </c>
      <c r="DU530">
        <v>16987630</v>
      </c>
      <c r="DV530" t="s">
        <v>18</v>
      </c>
      <c r="DW530" t="s">
        <v>18</v>
      </c>
      <c r="DX530">
        <v>1</v>
      </c>
      <c r="DZ530" t="s">
        <v>3</v>
      </c>
      <c r="EA530" t="s">
        <v>3</v>
      </c>
      <c r="EB530" t="s">
        <v>3</v>
      </c>
      <c r="EC530" t="s">
        <v>3</v>
      </c>
      <c r="EE530">
        <v>1441815344</v>
      </c>
      <c r="EF530">
        <v>1</v>
      </c>
      <c r="EG530" t="s">
        <v>21</v>
      </c>
      <c r="EH530">
        <v>0</v>
      </c>
      <c r="EI530" t="s">
        <v>3</v>
      </c>
      <c r="EJ530">
        <v>4</v>
      </c>
      <c r="EK530">
        <v>0</v>
      </c>
      <c r="EL530" t="s">
        <v>22</v>
      </c>
      <c r="EM530" t="s">
        <v>23</v>
      </c>
      <c r="EO530" t="s">
        <v>3</v>
      </c>
      <c r="EQ530">
        <v>0</v>
      </c>
      <c r="ER530">
        <v>217.43</v>
      </c>
      <c r="ES530">
        <v>4.53</v>
      </c>
      <c r="ET530">
        <v>0</v>
      </c>
      <c r="EU530">
        <v>0</v>
      </c>
      <c r="EV530">
        <v>212.9</v>
      </c>
      <c r="EW530">
        <v>0.3</v>
      </c>
      <c r="EX530">
        <v>0</v>
      </c>
      <c r="EY530">
        <v>0</v>
      </c>
      <c r="FQ530">
        <v>0</v>
      </c>
      <c r="FR530">
        <f t="shared" si="271"/>
        <v>0</v>
      </c>
      <c r="FS530">
        <v>0</v>
      </c>
      <c r="FX530">
        <v>70</v>
      </c>
      <c r="FY530">
        <v>10</v>
      </c>
      <c r="GA530" t="s">
        <v>3</v>
      </c>
      <c r="GD530">
        <v>0</v>
      </c>
      <c r="GF530">
        <v>1338640914</v>
      </c>
      <c r="GG530">
        <v>2</v>
      </c>
      <c r="GH530">
        <v>1</v>
      </c>
      <c r="GI530">
        <v>-2</v>
      </c>
      <c r="GJ530">
        <v>0</v>
      </c>
      <c r="GK530">
        <f>ROUND(R530*(R12)/100,2)</f>
        <v>0</v>
      </c>
      <c r="GL530">
        <f t="shared" si="272"/>
        <v>0</v>
      </c>
      <c r="GM530">
        <f t="shared" si="273"/>
        <v>6979.5</v>
      </c>
      <c r="GN530">
        <f t="shared" si="274"/>
        <v>0</v>
      </c>
      <c r="GO530">
        <f t="shared" si="275"/>
        <v>0</v>
      </c>
      <c r="GP530">
        <f t="shared" si="276"/>
        <v>6979.5</v>
      </c>
      <c r="GR530">
        <v>0</v>
      </c>
      <c r="GS530">
        <v>3</v>
      </c>
      <c r="GT530">
        <v>0</v>
      </c>
      <c r="GU530" t="s">
        <v>3</v>
      </c>
      <c r="GV530">
        <f t="shared" si="277"/>
        <v>0</v>
      </c>
      <c r="GW530">
        <v>1</v>
      </c>
      <c r="GX530">
        <f t="shared" si="278"/>
        <v>0</v>
      </c>
      <c r="HA530">
        <v>0</v>
      </c>
      <c r="HB530">
        <v>0</v>
      </c>
      <c r="HC530">
        <f t="shared" si="279"/>
        <v>0</v>
      </c>
      <c r="HE530" t="s">
        <v>3</v>
      </c>
      <c r="HF530" t="s">
        <v>3</v>
      </c>
      <c r="HM530" t="s">
        <v>3</v>
      </c>
      <c r="HN530" t="s">
        <v>3</v>
      </c>
      <c r="HO530" t="s">
        <v>3</v>
      </c>
      <c r="HP530" t="s">
        <v>3</v>
      </c>
      <c r="HQ530" t="s">
        <v>3</v>
      </c>
      <c r="IK530">
        <v>0</v>
      </c>
    </row>
    <row r="531" spans="1:245" x14ac:dyDescent="0.2">
      <c r="A531">
        <v>17</v>
      </c>
      <c r="B531">
        <v>1</v>
      </c>
      <c r="C531">
        <f>ROW(SmtRes!A109)</f>
        <v>109</v>
      </c>
      <c r="D531">
        <f>ROW(EtalonRes!A194)</f>
        <v>194</v>
      </c>
      <c r="E531" t="s">
        <v>263</v>
      </c>
      <c r="F531" t="s">
        <v>264</v>
      </c>
      <c r="G531" t="s">
        <v>265</v>
      </c>
      <c r="H531" t="s">
        <v>18</v>
      </c>
      <c r="I531">
        <f>ROUND(1+1+5,9)</f>
        <v>7</v>
      </c>
      <c r="J531">
        <v>0</v>
      </c>
      <c r="K531">
        <f>ROUND(1+1+5,9)</f>
        <v>7</v>
      </c>
      <c r="O531">
        <f t="shared" si="247"/>
        <v>11420.36</v>
      </c>
      <c r="P531">
        <f t="shared" si="248"/>
        <v>0</v>
      </c>
      <c r="Q531">
        <f t="shared" si="249"/>
        <v>0</v>
      </c>
      <c r="R531">
        <f t="shared" si="250"/>
        <v>0</v>
      </c>
      <c r="S531">
        <f t="shared" si="251"/>
        <v>11420.36</v>
      </c>
      <c r="T531">
        <f t="shared" si="252"/>
        <v>0</v>
      </c>
      <c r="U531">
        <f t="shared" si="253"/>
        <v>14.84</v>
      </c>
      <c r="V531">
        <f t="shared" si="254"/>
        <v>0</v>
      </c>
      <c r="W531">
        <f t="shared" si="255"/>
        <v>0</v>
      </c>
      <c r="X531">
        <f t="shared" si="256"/>
        <v>7994.25</v>
      </c>
      <c r="Y531">
        <f t="shared" si="257"/>
        <v>1142.04</v>
      </c>
      <c r="AA531">
        <v>1473091778</v>
      </c>
      <c r="AB531">
        <f t="shared" si="258"/>
        <v>1631.48</v>
      </c>
      <c r="AC531">
        <f>ROUND(((ES531*2)),6)</f>
        <v>0</v>
      </c>
      <c r="AD531">
        <f>ROUND(((((ET531*2))-((EU531*2)))+AE531),6)</f>
        <v>0</v>
      </c>
      <c r="AE531">
        <f>ROUND(((EU531*2)),6)</f>
        <v>0</v>
      </c>
      <c r="AF531">
        <f>ROUND(((EV531*2)),6)</f>
        <v>1631.48</v>
      </c>
      <c r="AG531">
        <f t="shared" si="259"/>
        <v>0</v>
      </c>
      <c r="AH531">
        <f>((EW531*2))</f>
        <v>2.12</v>
      </c>
      <c r="AI531">
        <f>((EX531*2))</f>
        <v>0</v>
      </c>
      <c r="AJ531">
        <f t="shared" si="260"/>
        <v>0</v>
      </c>
      <c r="AK531">
        <v>815.74</v>
      </c>
      <c r="AL531">
        <v>0</v>
      </c>
      <c r="AM531">
        <v>0</v>
      </c>
      <c r="AN531">
        <v>0</v>
      </c>
      <c r="AO531">
        <v>815.74</v>
      </c>
      <c r="AP531">
        <v>0</v>
      </c>
      <c r="AQ531">
        <v>1.06</v>
      </c>
      <c r="AR531">
        <v>0</v>
      </c>
      <c r="AS531">
        <v>0</v>
      </c>
      <c r="AT531">
        <v>70</v>
      </c>
      <c r="AU531">
        <v>10</v>
      </c>
      <c r="AV531">
        <v>1</v>
      </c>
      <c r="AW531">
        <v>1</v>
      </c>
      <c r="AZ531">
        <v>1</v>
      </c>
      <c r="BA531">
        <v>1</v>
      </c>
      <c r="BB531">
        <v>1</v>
      </c>
      <c r="BC531">
        <v>1</v>
      </c>
      <c r="BD531" t="s">
        <v>3</v>
      </c>
      <c r="BE531" t="s">
        <v>3</v>
      </c>
      <c r="BF531" t="s">
        <v>3</v>
      </c>
      <c r="BG531" t="s">
        <v>3</v>
      </c>
      <c r="BH531">
        <v>0</v>
      </c>
      <c r="BI531">
        <v>4</v>
      </c>
      <c r="BJ531" t="s">
        <v>266</v>
      </c>
      <c r="BM531">
        <v>0</v>
      </c>
      <c r="BN531">
        <v>0</v>
      </c>
      <c r="BO531" t="s">
        <v>3</v>
      </c>
      <c r="BP531">
        <v>0</v>
      </c>
      <c r="BQ531">
        <v>1</v>
      </c>
      <c r="BR531">
        <v>0</v>
      </c>
      <c r="BS531">
        <v>1</v>
      </c>
      <c r="BT531">
        <v>1</v>
      </c>
      <c r="BU531">
        <v>1</v>
      </c>
      <c r="BV531">
        <v>1</v>
      </c>
      <c r="BW531">
        <v>1</v>
      </c>
      <c r="BX531">
        <v>1</v>
      </c>
      <c r="BY531" t="s">
        <v>3</v>
      </c>
      <c r="BZ531">
        <v>70</v>
      </c>
      <c r="CA531">
        <v>10</v>
      </c>
      <c r="CB531" t="s">
        <v>3</v>
      </c>
      <c r="CE531">
        <v>0</v>
      </c>
      <c r="CF531">
        <v>0</v>
      </c>
      <c r="CG531">
        <v>0</v>
      </c>
      <c r="CM531">
        <v>0</v>
      </c>
      <c r="CN531" t="s">
        <v>3</v>
      </c>
      <c r="CO531">
        <v>0</v>
      </c>
      <c r="CP531">
        <f t="shared" si="261"/>
        <v>11420.36</v>
      </c>
      <c r="CQ531">
        <f t="shared" si="262"/>
        <v>0</v>
      </c>
      <c r="CR531">
        <f>(((((ET531*2))*BB531-((EU531*2))*BS531)+AE531*BS531)*AV531)</f>
        <v>0</v>
      </c>
      <c r="CS531">
        <f t="shared" si="263"/>
        <v>0</v>
      </c>
      <c r="CT531">
        <f t="shared" si="264"/>
        <v>1631.48</v>
      </c>
      <c r="CU531">
        <f t="shared" si="265"/>
        <v>0</v>
      </c>
      <c r="CV531">
        <f t="shared" si="266"/>
        <v>2.12</v>
      </c>
      <c r="CW531">
        <f t="shared" si="267"/>
        <v>0</v>
      </c>
      <c r="CX531">
        <f t="shared" si="268"/>
        <v>0</v>
      </c>
      <c r="CY531">
        <f t="shared" si="269"/>
        <v>7994.2520000000004</v>
      </c>
      <c r="CZ531">
        <f t="shared" si="270"/>
        <v>1142.0360000000001</v>
      </c>
      <c r="DC531" t="s">
        <v>3</v>
      </c>
      <c r="DD531" t="s">
        <v>173</v>
      </c>
      <c r="DE531" t="s">
        <v>173</v>
      </c>
      <c r="DF531" t="s">
        <v>173</v>
      </c>
      <c r="DG531" t="s">
        <v>173</v>
      </c>
      <c r="DH531" t="s">
        <v>3</v>
      </c>
      <c r="DI531" t="s">
        <v>173</v>
      </c>
      <c r="DJ531" t="s">
        <v>173</v>
      </c>
      <c r="DK531" t="s">
        <v>3</v>
      </c>
      <c r="DL531" t="s">
        <v>3</v>
      </c>
      <c r="DM531" t="s">
        <v>3</v>
      </c>
      <c r="DN531">
        <v>0</v>
      </c>
      <c r="DO531">
        <v>0</v>
      </c>
      <c r="DP531">
        <v>1</v>
      </c>
      <c r="DQ531">
        <v>1</v>
      </c>
      <c r="DU531">
        <v>16987630</v>
      </c>
      <c r="DV531" t="s">
        <v>18</v>
      </c>
      <c r="DW531" t="s">
        <v>18</v>
      </c>
      <c r="DX531">
        <v>1</v>
      </c>
      <c r="DZ531" t="s">
        <v>3</v>
      </c>
      <c r="EA531" t="s">
        <v>3</v>
      </c>
      <c r="EB531" t="s">
        <v>3</v>
      </c>
      <c r="EC531" t="s">
        <v>3</v>
      </c>
      <c r="EE531">
        <v>1441815344</v>
      </c>
      <c r="EF531">
        <v>1</v>
      </c>
      <c r="EG531" t="s">
        <v>21</v>
      </c>
      <c r="EH531">
        <v>0</v>
      </c>
      <c r="EI531" t="s">
        <v>3</v>
      </c>
      <c r="EJ531">
        <v>4</v>
      </c>
      <c r="EK531">
        <v>0</v>
      </c>
      <c r="EL531" t="s">
        <v>22</v>
      </c>
      <c r="EM531" t="s">
        <v>23</v>
      </c>
      <c r="EO531" t="s">
        <v>3</v>
      </c>
      <c r="EQ531">
        <v>0</v>
      </c>
      <c r="ER531">
        <v>815.74</v>
      </c>
      <c r="ES531">
        <v>0</v>
      </c>
      <c r="ET531">
        <v>0</v>
      </c>
      <c r="EU531">
        <v>0</v>
      </c>
      <c r="EV531">
        <v>815.74</v>
      </c>
      <c r="EW531">
        <v>1.06</v>
      </c>
      <c r="EX531">
        <v>0</v>
      </c>
      <c r="EY531">
        <v>0</v>
      </c>
      <c r="FQ531">
        <v>0</v>
      </c>
      <c r="FR531">
        <f t="shared" si="271"/>
        <v>0</v>
      </c>
      <c r="FS531">
        <v>0</v>
      </c>
      <c r="FX531">
        <v>70</v>
      </c>
      <c r="FY531">
        <v>10</v>
      </c>
      <c r="GA531" t="s">
        <v>3</v>
      </c>
      <c r="GD531">
        <v>0</v>
      </c>
      <c r="GF531">
        <v>-1206690507</v>
      </c>
      <c r="GG531">
        <v>2</v>
      </c>
      <c r="GH531">
        <v>1</v>
      </c>
      <c r="GI531">
        <v>-2</v>
      </c>
      <c r="GJ531">
        <v>0</v>
      </c>
      <c r="GK531">
        <f>ROUND(R531*(R12)/100,2)</f>
        <v>0</v>
      </c>
      <c r="GL531">
        <f t="shared" si="272"/>
        <v>0</v>
      </c>
      <c r="GM531">
        <f t="shared" si="273"/>
        <v>20556.650000000001</v>
      </c>
      <c r="GN531">
        <f t="shared" si="274"/>
        <v>0</v>
      </c>
      <c r="GO531">
        <f t="shared" si="275"/>
        <v>0</v>
      </c>
      <c r="GP531">
        <f t="shared" si="276"/>
        <v>20556.650000000001</v>
      </c>
      <c r="GR531">
        <v>0</v>
      </c>
      <c r="GS531">
        <v>3</v>
      </c>
      <c r="GT531">
        <v>0</v>
      </c>
      <c r="GU531" t="s">
        <v>3</v>
      </c>
      <c r="GV531">
        <f t="shared" si="277"/>
        <v>0</v>
      </c>
      <c r="GW531">
        <v>1</v>
      </c>
      <c r="GX531">
        <f t="shared" si="278"/>
        <v>0</v>
      </c>
      <c r="HA531">
        <v>0</v>
      </c>
      <c r="HB531">
        <v>0</v>
      </c>
      <c r="HC531">
        <f t="shared" si="279"/>
        <v>0</v>
      </c>
      <c r="HE531" t="s">
        <v>3</v>
      </c>
      <c r="HF531" t="s">
        <v>3</v>
      </c>
      <c r="HM531" t="s">
        <v>3</v>
      </c>
      <c r="HN531" t="s">
        <v>3</v>
      </c>
      <c r="HO531" t="s">
        <v>3</v>
      </c>
      <c r="HP531" t="s">
        <v>3</v>
      </c>
      <c r="HQ531" t="s">
        <v>3</v>
      </c>
      <c r="IK531">
        <v>0</v>
      </c>
    </row>
    <row r="533" spans="1:245" x14ac:dyDescent="0.2">
      <c r="A533" s="2">
        <v>51</v>
      </c>
      <c r="B533" s="2">
        <f>B488</f>
        <v>1</v>
      </c>
      <c r="C533" s="2">
        <f>A488</f>
        <v>5</v>
      </c>
      <c r="D533" s="2">
        <f>ROW(A488)</f>
        <v>488</v>
      </c>
      <c r="E533" s="2"/>
      <c r="F533" s="2" t="str">
        <f>IF(F488&lt;&gt;"",F488,"")</f>
        <v>Новый подраздел</v>
      </c>
      <c r="G533" s="2" t="str">
        <f>IF(G488&lt;&gt;"",G488,"")</f>
        <v>4.1 Оборудование</v>
      </c>
      <c r="H533" s="2">
        <v>0</v>
      </c>
      <c r="I533" s="2"/>
      <c r="J533" s="2"/>
      <c r="K533" s="2"/>
      <c r="L533" s="2"/>
      <c r="M533" s="2"/>
      <c r="N533" s="2"/>
      <c r="O533" s="2">
        <f t="shared" ref="O533:T533" si="280">ROUND(AB533,2)</f>
        <v>50851.31</v>
      </c>
      <c r="P533" s="2">
        <f t="shared" si="280"/>
        <v>687.38</v>
      </c>
      <c r="Q533" s="2">
        <f t="shared" si="280"/>
        <v>39.090000000000003</v>
      </c>
      <c r="R533" s="2">
        <f t="shared" si="280"/>
        <v>24.79</v>
      </c>
      <c r="S533" s="2">
        <f t="shared" si="280"/>
        <v>50124.84</v>
      </c>
      <c r="T533" s="2">
        <f t="shared" si="280"/>
        <v>0</v>
      </c>
      <c r="U533" s="2">
        <f>AH533</f>
        <v>72.839999999999989</v>
      </c>
      <c r="V533" s="2">
        <f>AI533</f>
        <v>0</v>
      </c>
      <c r="W533" s="2">
        <f>ROUND(AJ533,2)</f>
        <v>0</v>
      </c>
      <c r="X533" s="2">
        <f>ROUND(AK533,2)</f>
        <v>35087.4</v>
      </c>
      <c r="Y533" s="2">
        <f>ROUND(AL533,2)</f>
        <v>5012.5</v>
      </c>
      <c r="Z533" s="2"/>
      <c r="AA533" s="2"/>
      <c r="AB533" s="2">
        <f>ROUND(SUMIF(AA492:AA531,"=1473091778",O492:O531),2)</f>
        <v>50851.31</v>
      </c>
      <c r="AC533" s="2">
        <f>ROUND(SUMIF(AA492:AA531,"=1473091778",P492:P531),2)</f>
        <v>687.38</v>
      </c>
      <c r="AD533" s="2">
        <f>ROUND(SUMIF(AA492:AA531,"=1473091778",Q492:Q531),2)</f>
        <v>39.090000000000003</v>
      </c>
      <c r="AE533" s="2">
        <f>ROUND(SUMIF(AA492:AA531,"=1473091778",R492:R531),2)</f>
        <v>24.79</v>
      </c>
      <c r="AF533" s="2">
        <f>ROUND(SUMIF(AA492:AA531,"=1473091778",S492:S531),2)</f>
        <v>50124.84</v>
      </c>
      <c r="AG533" s="2">
        <f>ROUND(SUMIF(AA492:AA531,"=1473091778",T492:T531),2)</f>
        <v>0</v>
      </c>
      <c r="AH533" s="2">
        <f>SUMIF(AA492:AA531,"=1473091778",U492:U531)</f>
        <v>72.839999999999989</v>
      </c>
      <c r="AI533" s="2">
        <f>SUMIF(AA492:AA531,"=1473091778",V492:V531)</f>
        <v>0</v>
      </c>
      <c r="AJ533" s="2">
        <f>ROUND(SUMIF(AA492:AA531,"=1473091778",W492:W531),2)</f>
        <v>0</v>
      </c>
      <c r="AK533" s="2">
        <f>ROUND(SUMIF(AA492:AA531,"=1473091778",X492:X531),2)</f>
        <v>35087.4</v>
      </c>
      <c r="AL533" s="2">
        <f>ROUND(SUMIF(AA492:AA531,"=1473091778",Y492:Y531),2)</f>
        <v>5012.5</v>
      </c>
      <c r="AM533" s="2"/>
      <c r="AN533" s="2"/>
      <c r="AO533" s="2">
        <f t="shared" ref="AO533:BD533" si="281">ROUND(BX533,2)</f>
        <v>0</v>
      </c>
      <c r="AP533" s="2">
        <f t="shared" si="281"/>
        <v>0</v>
      </c>
      <c r="AQ533" s="2">
        <f t="shared" si="281"/>
        <v>0</v>
      </c>
      <c r="AR533" s="2">
        <f t="shared" si="281"/>
        <v>90977.98</v>
      </c>
      <c r="AS533" s="2">
        <f t="shared" si="281"/>
        <v>0</v>
      </c>
      <c r="AT533" s="2">
        <f t="shared" si="281"/>
        <v>0</v>
      </c>
      <c r="AU533" s="2">
        <f t="shared" si="281"/>
        <v>90977.98</v>
      </c>
      <c r="AV533" s="2">
        <f t="shared" si="281"/>
        <v>687.38</v>
      </c>
      <c r="AW533" s="2">
        <f t="shared" si="281"/>
        <v>687.38</v>
      </c>
      <c r="AX533" s="2">
        <f t="shared" si="281"/>
        <v>0</v>
      </c>
      <c r="AY533" s="2">
        <f t="shared" si="281"/>
        <v>687.38</v>
      </c>
      <c r="AZ533" s="2">
        <f t="shared" si="281"/>
        <v>0</v>
      </c>
      <c r="BA533" s="2">
        <f t="shared" si="281"/>
        <v>0</v>
      </c>
      <c r="BB533" s="2">
        <f t="shared" si="281"/>
        <v>0</v>
      </c>
      <c r="BC533" s="2">
        <f t="shared" si="281"/>
        <v>0</v>
      </c>
      <c r="BD533" s="2">
        <f t="shared" si="281"/>
        <v>0</v>
      </c>
      <c r="BE533" s="2"/>
      <c r="BF533" s="2"/>
      <c r="BG533" s="2"/>
      <c r="BH533" s="2"/>
      <c r="BI533" s="2"/>
      <c r="BJ533" s="2"/>
      <c r="BK533" s="2"/>
      <c r="BL533" s="2"/>
      <c r="BM533" s="2"/>
      <c r="BN533" s="2"/>
      <c r="BO533" s="2"/>
      <c r="BP533" s="2"/>
      <c r="BQ533" s="2"/>
      <c r="BR533" s="2"/>
      <c r="BS533" s="2"/>
      <c r="BT533" s="2"/>
      <c r="BU533" s="2"/>
      <c r="BV533" s="2"/>
      <c r="BW533" s="2"/>
      <c r="BX533" s="2">
        <f>ROUND(SUMIF(AA492:AA531,"=1473091778",FQ492:FQ531),2)</f>
        <v>0</v>
      </c>
      <c r="BY533" s="2">
        <f>ROUND(SUMIF(AA492:AA531,"=1473091778",FR492:FR531),2)</f>
        <v>0</v>
      </c>
      <c r="BZ533" s="2">
        <f>ROUND(SUMIF(AA492:AA531,"=1473091778",GL492:GL531),2)</f>
        <v>0</v>
      </c>
      <c r="CA533" s="2">
        <f>ROUND(SUMIF(AA492:AA531,"=1473091778",GM492:GM531),2)</f>
        <v>90977.98</v>
      </c>
      <c r="CB533" s="2">
        <f>ROUND(SUMIF(AA492:AA531,"=1473091778",GN492:GN531),2)</f>
        <v>0</v>
      </c>
      <c r="CC533" s="2">
        <f>ROUND(SUMIF(AA492:AA531,"=1473091778",GO492:GO531),2)</f>
        <v>0</v>
      </c>
      <c r="CD533" s="2">
        <f>ROUND(SUMIF(AA492:AA531,"=1473091778",GP492:GP531),2)</f>
        <v>90977.98</v>
      </c>
      <c r="CE533" s="2">
        <f>AC533-BX533</f>
        <v>687.38</v>
      </c>
      <c r="CF533" s="2">
        <f>AC533-BY533</f>
        <v>687.38</v>
      </c>
      <c r="CG533" s="2">
        <f>BX533-BZ533</f>
        <v>0</v>
      </c>
      <c r="CH533" s="2">
        <f>AC533-BX533-BY533+BZ533</f>
        <v>687.38</v>
      </c>
      <c r="CI533" s="2">
        <f>BY533-BZ533</f>
        <v>0</v>
      </c>
      <c r="CJ533" s="2">
        <f>ROUND(SUMIF(AA492:AA531,"=1473091778",GX492:GX531),2)</f>
        <v>0</v>
      </c>
      <c r="CK533" s="2">
        <f>ROUND(SUMIF(AA492:AA531,"=1473091778",GY492:GY531),2)</f>
        <v>0</v>
      </c>
      <c r="CL533" s="2">
        <f>ROUND(SUMIF(AA492:AA531,"=1473091778",GZ492:GZ531),2)</f>
        <v>0</v>
      </c>
      <c r="CM533" s="2">
        <f>ROUND(SUMIF(AA492:AA531,"=1473091778",HD492:HD531),2)</f>
        <v>0</v>
      </c>
      <c r="CN533" s="2"/>
      <c r="CO533" s="2"/>
      <c r="CP533" s="2"/>
      <c r="CQ533" s="2"/>
      <c r="CR533" s="2"/>
      <c r="CS533" s="2"/>
      <c r="CT533" s="2"/>
      <c r="CU533" s="2"/>
      <c r="CV533" s="2"/>
      <c r="CW533" s="2"/>
      <c r="CX533" s="2"/>
      <c r="CY533" s="2"/>
      <c r="CZ533" s="2"/>
      <c r="DA533" s="2"/>
      <c r="DB533" s="2"/>
      <c r="DC533" s="2"/>
      <c r="DD533" s="2"/>
      <c r="DE533" s="2"/>
      <c r="DF533" s="2"/>
      <c r="DG533" s="3"/>
      <c r="DH533" s="3"/>
      <c r="DI533" s="3"/>
      <c r="DJ533" s="3"/>
      <c r="DK533" s="3"/>
      <c r="DL533" s="3"/>
      <c r="DM533" s="3"/>
      <c r="DN533" s="3"/>
      <c r="DO533" s="3"/>
      <c r="DP533" s="3"/>
      <c r="DQ533" s="3"/>
      <c r="DR533" s="3"/>
      <c r="DS533" s="3"/>
      <c r="DT533" s="3"/>
      <c r="DU533" s="3"/>
      <c r="DV533" s="3"/>
      <c r="DW533" s="3"/>
      <c r="DX533" s="3"/>
      <c r="DY533" s="3"/>
      <c r="DZ533" s="3"/>
      <c r="EA533" s="3"/>
      <c r="EB533" s="3"/>
      <c r="EC533" s="3"/>
      <c r="ED533" s="3"/>
      <c r="EE533" s="3"/>
      <c r="EF533" s="3"/>
      <c r="EG533" s="3"/>
      <c r="EH533" s="3"/>
      <c r="EI533" s="3"/>
      <c r="EJ533" s="3"/>
      <c r="EK533" s="3"/>
      <c r="EL533" s="3"/>
      <c r="EM533" s="3"/>
      <c r="EN533" s="3"/>
      <c r="EO533" s="3"/>
      <c r="EP533" s="3"/>
      <c r="EQ533" s="3"/>
      <c r="ER533" s="3"/>
      <c r="ES533" s="3"/>
      <c r="ET533" s="3"/>
      <c r="EU533" s="3"/>
      <c r="EV533" s="3"/>
      <c r="EW533" s="3"/>
      <c r="EX533" s="3"/>
      <c r="EY533" s="3"/>
      <c r="EZ533" s="3"/>
      <c r="FA533" s="3"/>
      <c r="FB533" s="3"/>
      <c r="FC533" s="3"/>
      <c r="FD533" s="3"/>
      <c r="FE533" s="3"/>
      <c r="FF533" s="3"/>
      <c r="FG533" s="3"/>
      <c r="FH533" s="3"/>
      <c r="FI533" s="3"/>
      <c r="FJ533" s="3"/>
      <c r="FK533" s="3"/>
      <c r="FL533" s="3"/>
      <c r="FM533" s="3"/>
      <c r="FN533" s="3"/>
      <c r="FO533" s="3"/>
      <c r="FP533" s="3"/>
      <c r="FQ533" s="3"/>
      <c r="FR533" s="3"/>
      <c r="FS533" s="3"/>
      <c r="FT533" s="3"/>
      <c r="FU533" s="3"/>
      <c r="FV533" s="3"/>
      <c r="FW533" s="3"/>
      <c r="FX533" s="3"/>
      <c r="FY533" s="3"/>
      <c r="FZ533" s="3"/>
      <c r="GA533" s="3"/>
      <c r="GB533" s="3"/>
      <c r="GC533" s="3"/>
      <c r="GD533" s="3"/>
      <c r="GE533" s="3"/>
      <c r="GF533" s="3"/>
      <c r="GG533" s="3"/>
      <c r="GH533" s="3"/>
      <c r="GI533" s="3"/>
      <c r="GJ533" s="3"/>
      <c r="GK533" s="3"/>
      <c r="GL533" s="3"/>
      <c r="GM533" s="3"/>
      <c r="GN533" s="3"/>
      <c r="GO533" s="3"/>
      <c r="GP533" s="3"/>
      <c r="GQ533" s="3"/>
      <c r="GR533" s="3"/>
      <c r="GS533" s="3"/>
      <c r="GT533" s="3"/>
      <c r="GU533" s="3"/>
      <c r="GV533" s="3"/>
      <c r="GW533" s="3"/>
      <c r="GX533" s="3">
        <v>0</v>
      </c>
    </row>
    <row r="535" spans="1:245" x14ac:dyDescent="0.2">
      <c r="A535" s="4">
        <v>50</v>
      </c>
      <c r="B535" s="4">
        <v>0</v>
      </c>
      <c r="C535" s="4">
        <v>0</v>
      </c>
      <c r="D535" s="4">
        <v>1</v>
      </c>
      <c r="E535" s="4">
        <v>201</v>
      </c>
      <c r="F535" s="4">
        <f>ROUND(Source!O533,O535)</f>
        <v>50851.31</v>
      </c>
      <c r="G535" s="4" t="s">
        <v>43</v>
      </c>
      <c r="H535" s="4" t="s">
        <v>44</v>
      </c>
      <c r="I535" s="4"/>
      <c r="J535" s="4"/>
      <c r="K535" s="4">
        <v>201</v>
      </c>
      <c r="L535" s="4">
        <v>1</v>
      </c>
      <c r="M535" s="4">
        <v>3</v>
      </c>
      <c r="N535" s="4" t="s">
        <v>3</v>
      </c>
      <c r="O535" s="4">
        <v>2</v>
      </c>
      <c r="P535" s="4"/>
      <c r="Q535" s="4"/>
      <c r="R535" s="4"/>
      <c r="S535" s="4"/>
      <c r="T535" s="4"/>
      <c r="U535" s="4"/>
      <c r="V535" s="4"/>
      <c r="W535" s="4">
        <v>50851.31</v>
      </c>
      <c r="X535" s="4">
        <v>1</v>
      </c>
      <c r="Y535" s="4">
        <v>50851.31</v>
      </c>
      <c r="Z535" s="4"/>
      <c r="AA535" s="4"/>
      <c r="AB535" s="4"/>
    </row>
    <row r="536" spans="1:245" x14ac:dyDescent="0.2">
      <c r="A536" s="4">
        <v>50</v>
      </c>
      <c r="B536" s="4">
        <v>0</v>
      </c>
      <c r="C536" s="4">
        <v>0</v>
      </c>
      <c r="D536" s="4">
        <v>1</v>
      </c>
      <c r="E536" s="4">
        <v>202</v>
      </c>
      <c r="F536" s="4">
        <f>ROUND(Source!P533,O536)</f>
        <v>687.38</v>
      </c>
      <c r="G536" s="4" t="s">
        <v>45</v>
      </c>
      <c r="H536" s="4" t="s">
        <v>46</v>
      </c>
      <c r="I536" s="4"/>
      <c r="J536" s="4"/>
      <c r="K536" s="4">
        <v>202</v>
      </c>
      <c r="L536" s="4">
        <v>2</v>
      </c>
      <c r="M536" s="4">
        <v>3</v>
      </c>
      <c r="N536" s="4" t="s">
        <v>3</v>
      </c>
      <c r="O536" s="4">
        <v>2</v>
      </c>
      <c r="P536" s="4"/>
      <c r="Q536" s="4"/>
      <c r="R536" s="4"/>
      <c r="S536" s="4"/>
      <c r="T536" s="4"/>
      <c r="U536" s="4"/>
      <c r="V536" s="4"/>
      <c r="W536" s="4">
        <v>687.38</v>
      </c>
      <c r="X536" s="4">
        <v>1</v>
      </c>
      <c r="Y536" s="4">
        <v>687.38</v>
      </c>
      <c r="Z536" s="4"/>
      <c r="AA536" s="4"/>
      <c r="AB536" s="4"/>
    </row>
    <row r="537" spans="1:245" x14ac:dyDescent="0.2">
      <c r="A537" s="4">
        <v>50</v>
      </c>
      <c r="B537" s="4">
        <v>0</v>
      </c>
      <c r="C537" s="4">
        <v>0</v>
      </c>
      <c r="D537" s="4">
        <v>1</v>
      </c>
      <c r="E537" s="4">
        <v>222</v>
      </c>
      <c r="F537" s="4">
        <f>ROUND(Source!AO533,O537)</f>
        <v>0</v>
      </c>
      <c r="G537" s="4" t="s">
        <v>47</v>
      </c>
      <c r="H537" s="4" t="s">
        <v>48</v>
      </c>
      <c r="I537" s="4"/>
      <c r="J537" s="4"/>
      <c r="K537" s="4">
        <v>222</v>
      </c>
      <c r="L537" s="4">
        <v>3</v>
      </c>
      <c r="M537" s="4">
        <v>3</v>
      </c>
      <c r="N537" s="4" t="s">
        <v>3</v>
      </c>
      <c r="O537" s="4">
        <v>2</v>
      </c>
      <c r="P537" s="4"/>
      <c r="Q537" s="4"/>
      <c r="R537" s="4"/>
      <c r="S537" s="4"/>
      <c r="T537" s="4"/>
      <c r="U537" s="4"/>
      <c r="V537" s="4"/>
      <c r="W537" s="4">
        <v>0</v>
      </c>
      <c r="X537" s="4">
        <v>1</v>
      </c>
      <c r="Y537" s="4">
        <v>0</v>
      </c>
      <c r="Z537" s="4"/>
      <c r="AA537" s="4"/>
      <c r="AB537" s="4"/>
    </row>
    <row r="538" spans="1:245" x14ac:dyDescent="0.2">
      <c r="A538" s="4">
        <v>50</v>
      </c>
      <c r="B538" s="4">
        <v>0</v>
      </c>
      <c r="C538" s="4">
        <v>0</v>
      </c>
      <c r="D538" s="4">
        <v>1</v>
      </c>
      <c r="E538" s="4">
        <v>225</v>
      </c>
      <c r="F538" s="4">
        <f>ROUND(Source!AV533,O538)</f>
        <v>687.38</v>
      </c>
      <c r="G538" s="4" t="s">
        <v>49</v>
      </c>
      <c r="H538" s="4" t="s">
        <v>50</v>
      </c>
      <c r="I538" s="4"/>
      <c r="J538" s="4"/>
      <c r="K538" s="4">
        <v>225</v>
      </c>
      <c r="L538" s="4">
        <v>4</v>
      </c>
      <c r="M538" s="4">
        <v>3</v>
      </c>
      <c r="N538" s="4" t="s">
        <v>3</v>
      </c>
      <c r="O538" s="4">
        <v>2</v>
      </c>
      <c r="P538" s="4"/>
      <c r="Q538" s="4"/>
      <c r="R538" s="4"/>
      <c r="S538" s="4"/>
      <c r="T538" s="4"/>
      <c r="U538" s="4"/>
      <c r="V538" s="4"/>
      <c r="W538" s="4">
        <v>687.38</v>
      </c>
      <c r="X538" s="4">
        <v>1</v>
      </c>
      <c r="Y538" s="4">
        <v>687.38</v>
      </c>
      <c r="Z538" s="4"/>
      <c r="AA538" s="4"/>
      <c r="AB538" s="4"/>
    </row>
    <row r="539" spans="1:245" x14ac:dyDescent="0.2">
      <c r="A539" s="4">
        <v>50</v>
      </c>
      <c r="B539" s="4">
        <v>0</v>
      </c>
      <c r="C539" s="4">
        <v>0</v>
      </c>
      <c r="D539" s="4">
        <v>1</v>
      </c>
      <c r="E539" s="4">
        <v>226</v>
      </c>
      <c r="F539" s="4">
        <f>ROUND(Source!AW533,O539)</f>
        <v>687.38</v>
      </c>
      <c r="G539" s="4" t="s">
        <v>51</v>
      </c>
      <c r="H539" s="4" t="s">
        <v>52</v>
      </c>
      <c r="I539" s="4"/>
      <c r="J539" s="4"/>
      <c r="K539" s="4">
        <v>226</v>
      </c>
      <c r="L539" s="4">
        <v>5</v>
      </c>
      <c r="M539" s="4">
        <v>3</v>
      </c>
      <c r="N539" s="4" t="s">
        <v>3</v>
      </c>
      <c r="O539" s="4">
        <v>2</v>
      </c>
      <c r="P539" s="4"/>
      <c r="Q539" s="4"/>
      <c r="R539" s="4"/>
      <c r="S539" s="4"/>
      <c r="T539" s="4"/>
      <c r="U539" s="4"/>
      <c r="V539" s="4"/>
      <c r="W539" s="4">
        <v>687.38</v>
      </c>
      <c r="X539" s="4">
        <v>1</v>
      </c>
      <c r="Y539" s="4">
        <v>687.38</v>
      </c>
      <c r="Z539" s="4"/>
      <c r="AA539" s="4"/>
      <c r="AB539" s="4"/>
    </row>
    <row r="540" spans="1:245" x14ac:dyDescent="0.2">
      <c r="A540" s="4">
        <v>50</v>
      </c>
      <c r="B540" s="4">
        <v>0</v>
      </c>
      <c r="C540" s="4">
        <v>0</v>
      </c>
      <c r="D540" s="4">
        <v>1</v>
      </c>
      <c r="E540" s="4">
        <v>227</v>
      </c>
      <c r="F540" s="4">
        <f>ROUND(Source!AX533,O540)</f>
        <v>0</v>
      </c>
      <c r="G540" s="4" t="s">
        <v>53</v>
      </c>
      <c r="H540" s="4" t="s">
        <v>54</v>
      </c>
      <c r="I540" s="4"/>
      <c r="J540" s="4"/>
      <c r="K540" s="4">
        <v>227</v>
      </c>
      <c r="L540" s="4">
        <v>6</v>
      </c>
      <c r="M540" s="4">
        <v>3</v>
      </c>
      <c r="N540" s="4" t="s">
        <v>3</v>
      </c>
      <c r="O540" s="4">
        <v>2</v>
      </c>
      <c r="P540" s="4"/>
      <c r="Q540" s="4"/>
      <c r="R540" s="4"/>
      <c r="S540" s="4"/>
      <c r="T540" s="4"/>
      <c r="U540" s="4"/>
      <c r="V540" s="4"/>
      <c r="W540" s="4">
        <v>0</v>
      </c>
      <c r="X540" s="4">
        <v>1</v>
      </c>
      <c r="Y540" s="4">
        <v>0</v>
      </c>
      <c r="Z540" s="4"/>
      <c r="AA540" s="4"/>
      <c r="AB540" s="4"/>
    </row>
    <row r="541" spans="1:245" x14ac:dyDescent="0.2">
      <c r="A541" s="4">
        <v>50</v>
      </c>
      <c r="B541" s="4">
        <v>0</v>
      </c>
      <c r="C541" s="4">
        <v>0</v>
      </c>
      <c r="D541" s="4">
        <v>1</v>
      </c>
      <c r="E541" s="4">
        <v>228</v>
      </c>
      <c r="F541" s="4">
        <f>ROUND(Source!AY533,O541)</f>
        <v>687.38</v>
      </c>
      <c r="G541" s="4" t="s">
        <v>55</v>
      </c>
      <c r="H541" s="4" t="s">
        <v>56</v>
      </c>
      <c r="I541" s="4"/>
      <c r="J541" s="4"/>
      <c r="K541" s="4">
        <v>228</v>
      </c>
      <c r="L541" s="4">
        <v>7</v>
      </c>
      <c r="M541" s="4">
        <v>3</v>
      </c>
      <c r="N541" s="4" t="s">
        <v>3</v>
      </c>
      <c r="O541" s="4">
        <v>2</v>
      </c>
      <c r="P541" s="4"/>
      <c r="Q541" s="4"/>
      <c r="R541" s="4"/>
      <c r="S541" s="4"/>
      <c r="T541" s="4"/>
      <c r="U541" s="4"/>
      <c r="V541" s="4"/>
      <c r="W541" s="4">
        <v>687.38</v>
      </c>
      <c r="X541" s="4">
        <v>1</v>
      </c>
      <c r="Y541" s="4">
        <v>687.38</v>
      </c>
      <c r="Z541" s="4"/>
      <c r="AA541" s="4"/>
      <c r="AB541" s="4"/>
    </row>
    <row r="542" spans="1:245" x14ac:dyDescent="0.2">
      <c r="A542" s="4">
        <v>50</v>
      </c>
      <c r="B542" s="4">
        <v>0</v>
      </c>
      <c r="C542" s="4">
        <v>0</v>
      </c>
      <c r="D542" s="4">
        <v>1</v>
      </c>
      <c r="E542" s="4">
        <v>216</v>
      </c>
      <c r="F542" s="4">
        <f>ROUND(Source!AP533,O542)</f>
        <v>0</v>
      </c>
      <c r="G542" s="4" t="s">
        <v>57</v>
      </c>
      <c r="H542" s="4" t="s">
        <v>58</v>
      </c>
      <c r="I542" s="4"/>
      <c r="J542" s="4"/>
      <c r="K542" s="4">
        <v>216</v>
      </c>
      <c r="L542" s="4">
        <v>8</v>
      </c>
      <c r="M542" s="4">
        <v>3</v>
      </c>
      <c r="N542" s="4" t="s">
        <v>3</v>
      </c>
      <c r="O542" s="4">
        <v>2</v>
      </c>
      <c r="P542" s="4"/>
      <c r="Q542" s="4"/>
      <c r="R542" s="4"/>
      <c r="S542" s="4"/>
      <c r="T542" s="4"/>
      <c r="U542" s="4"/>
      <c r="V542" s="4"/>
      <c r="W542" s="4">
        <v>0</v>
      </c>
      <c r="X542" s="4">
        <v>1</v>
      </c>
      <c r="Y542" s="4">
        <v>0</v>
      </c>
      <c r="Z542" s="4"/>
      <c r="AA542" s="4"/>
      <c r="AB542" s="4"/>
    </row>
    <row r="543" spans="1:245" x14ac:dyDescent="0.2">
      <c r="A543" s="4">
        <v>50</v>
      </c>
      <c r="B543" s="4">
        <v>0</v>
      </c>
      <c r="C543" s="4">
        <v>0</v>
      </c>
      <c r="D543" s="4">
        <v>1</v>
      </c>
      <c r="E543" s="4">
        <v>223</v>
      </c>
      <c r="F543" s="4">
        <f>ROUND(Source!AQ533,O543)</f>
        <v>0</v>
      </c>
      <c r="G543" s="4" t="s">
        <v>59</v>
      </c>
      <c r="H543" s="4" t="s">
        <v>60</v>
      </c>
      <c r="I543" s="4"/>
      <c r="J543" s="4"/>
      <c r="K543" s="4">
        <v>223</v>
      </c>
      <c r="L543" s="4">
        <v>9</v>
      </c>
      <c r="M543" s="4">
        <v>3</v>
      </c>
      <c r="N543" s="4" t="s">
        <v>3</v>
      </c>
      <c r="O543" s="4">
        <v>2</v>
      </c>
      <c r="P543" s="4"/>
      <c r="Q543" s="4"/>
      <c r="R543" s="4"/>
      <c r="S543" s="4"/>
      <c r="T543" s="4"/>
      <c r="U543" s="4"/>
      <c r="V543" s="4"/>
      <c r="W543" s="4">
        <v>0</v>
      </c>
      <c r="X543" s="4">
        <v>1</v>
      </c>
      <c r="Y543" s="4">
        <v>0</v>
      </c>
      <c r="Z543" s="4"/>
      <c r="AA543" s="4"/>
      <c r="AB543" s="4"/>
    </row>
    <row r="544" spans="1:245" x14ac:dyDescent="0.2">
      <c r="A544" s="4">
        <v>50</v>
      </c>
      <c r="B544" s="4">
        <v>0</v>
      </c>
      <c r="C544" s="4">
        <v>0</v>
      </c>
      <c r="D544" s="4">
        <v>1</v>
      </c>
      <c r="E544" s="4">
        <v>229</v>
      </c>
      <c r="F544" s="4">
        <f>ROUND(Source!AZ533,O544)</f>
        <v>0</v>
      </c>
      <c r="G544" s="4" t="s">
        <v>61</v>
      </c>
      <c r="H544" s="4" t="s">
        <v>62</v>
      </c>
      <c r="I544" s="4"/>
      <c r="J544" s="4"/>
      <c r="K544" s="4">
        <v>229</v>
      </c>
      <c r="L544" s="4">
        <v>10</v>
      </c>
      <c r="M544" s="4">
        <v>3</v>
      </c>
      <c r="N544" s="4" t="s">
        <v>3</v>
      </c>
      <c r="O544" s="4">
        <v>2</v>
      </c>
      <c r="P544" s="4"/>
      <c r="Q544" s="4"/>
      <c r="R544" s="4"/>
      <c r="S544" s="4"/>
      <c r="T544" s="4"/>
      <c r="U544" s="4"/>
      <c r="V544" s="4"/>
      <c r="W544" s="4">
        <v>0</v>
      </c>
      <c r="X544" s="4">
        <v>1</v>
      </c>
      <c r="Y544" s="4">
        <v>0</v>
      </c>
      <c r="Z544" s="4"/>
      <c r="AA544" s="4"/>
      <c r="AB544" s="4"/>
    </row>
    <row r="545" spans="1:28" x14ac:dyDescent="0.2">
      <c r="A545" s="4">
        <v>50</v>
      </c>
      <c r="B545" s="4">
        <v>0</v>
      </c>
      <c r="C545" s="4">
        <v>0</v>
      </c>
      <c r="D545" s="4">
        <v>1</v>
      </c>
      <c r="E545" s="4">
        <v>203</v>
      </c>
      <c r="F545" s="4">
        <f>ROUND(Source!Q533,O545)</f>
        <v>39.090000000000003</v>
      </c>
      <c r="G545" s="4" t="s">
        <v>63</v>
      </c>
      <c r="H545" s="4" t="s">
        <v>64</v>
      </c>
      <c r="I545" s="4"/>
      <c r="J545" s="4"/>
      <c r="K545" s="4">
        <v>203</v>
      </c>
      <c r="L545" s="4">
        <v>11</v>
      </c>
      <c r="M545" s="4">
        <v>3</v>
      </c>
      <c r="N545" s="4" t="s">
        <v>3</v>
      </c>
      <c r="O545" s="4">
        <v>2</v>
      </c>
      <c r="P545" s="4"/>
      <c r="Q545" s="4"/>
      <c r="R545" s="4"/>
      <c r="S545" s="4"/>
      <c r="T545" s="4"/>
      <c r="U545" s="4"/>
      <c r="V545" s="4"/>
      <c r="W545" s="4">
        <v>39.090000000000003</v>
      </c>
      <c r="X545" s="4">
        <v>1</v>
      </c>
      <c r="Y545" s="4">
        <v>39.090000000000003</v>
      </c>
      <c r="Z545" s="4"/>
      <c r="AA545" s="4"/>
      <c r="AB545" s="4"/>
    </row>
    <row r="546" spans="1:28" x14ac:dyDescent="0.2">
      <c r="A546" s="4">
        <v>50</v>
      </c>
      <c r="B546" s="4">
        <v>0</v>
      </c>
      <c r="C546" s="4">
        <v>0</v>
      </c>
      <c r="D546" s="4">
        <v>1</v>
      </c>
      <c r="E546" s="4">
        <v>231</v>
      </c>
      <c r="F546" s="4">
        <f>ROUND(Source!BB533,O546)</f>
        <v>0</v>
      </c>
      <c r="G546" s="4" t="s">
        <v>65</v>
      </c>
      <c r="H546" s="4" t="s">
        <v>66</v>
      </c>
      <c r="I546" s="4"/>
      <c r="J546" s="4"/>
      <c r="K546" s="4">
        <v>231</v>
      </c>
      <c r="L546" s="4">
        <v>12</v>
      </c>
      <c r="M546" s="4">
        <v>3</v>
      </c>
      <c r="N546" s="4" t="s">
        <v>3</v>
      </c>
      <c r="O546" s="4">
        <v>2</v>
      </c>
      <c r="P546" s="4"/>
      <c r="Q546" s="4"/>
      <c r="R546" s="4"/>
      <c r="S546" s="4"/>
      <c r="T546" s="4"/>
      <c r="U546" s="4"/>
      <c r="V546" s="4"/>
      <c r="W546" s="4">
        <v>0</v>
      </c>
      <c r="X546" s="4">
        <v>1</v>
      </c>
      <c r="Y546" s="4">
        <v>0</v>
      </c>
      <c r="Z546" s="4"/>
      <c r="AA546" s="4"/>
      <c r="AB546" s="4"/>
    </row>
    <row r="547" spans="1:28" x14ac:dyDescent="0.2">
      <c r="A547" s="4">
        <v>50</v>
      </c>
      <c r="B547" s="4">
        <v>0</v>
      </c>
      <c r="C547" s="4">
        <v>0</v>
      </c>
      <c r="D547" s="4">
        <v>1</v>
      </c>
      <c r="E547" s="4">
        <v>204</v>
      </c>
      <c r="F547" s="4">
        <f>ROUND(Source!R533,O547)</f>
        <v>24.79</v>
      </c>
      <c r="G547" s="4" t="s">
        <v>67</v>
      </c>
      <c r="H547" s="4" t="s">
        <v>68</v>
      </c>
      <c r="I547" s="4"/>
      <c r="J547" s="4"/>
      <c r="K547" s="4">
        <v>204</v>
      </c>
      <c r="L547" s="4">
        <v>13</v>
      </c>
      <c r="M547" s="4">
        <v>3</v>
      </c>
      <c r="N547" s="4" t="s">
        <v>3</v>
      </c>
      <c r="O547" s="4">
        <v>2</v>
      </c>
      <c r="P547" s="4"/>
      <c r="Q547" s="4"/>
      <c r="R547" s="4"/>
      <c r="S547" s="4"/>
      <c r="T547" s="4"/>
      <c r="U547" s="4"/>
      <c r="V547" s="4"/>
      <c r="W547" s="4">
        <v>24.79</v>
      </c>
      <c r="X547" s="4">
        <v>1</v>
      </c>
      <c r="Y547" s="4">
        <v>24.79</v>
      </c>
      <c r="Z547" s="4"/>
      <c r="AA547" s="4"/>
      <c r="AB547" s="4"/>
    </row>
    <row r="548" spans="1:28" x14ac:dyDescent="0.2">
      <c r="A548" s="4">
        <v>50</v>
      </c>
      <c r="B548" s="4">
        <v>0</v>
      </c>
      <c r="C548" s="4">
        <v>0</v>
      </c>
      <c r="D548" s="4">
        <v>1</v>
      </c>
      <c r="E548" s="4">
        <v>205</v>
      </c>
      <c r="F548" s="4">
        <f>ROUND(Source!S533,O548)</f>
        <v>50124.84</v>
      </c>
      <c r="G548" s="4" t="s">
        <v>69</v>
      </c>
      <c r="H548" s="4" t="s">
        <v>70</v>
      </c>
      <c r="I548" s="4"/>
      <c r="J548" s="4"/>
      <c r="K548" s="4">
        <v>205</v>
      </c>
      <c r="L548" s="4">
        <v>14</v>
      </c>
      <c r="M548" s="4">
        <v>3</v>
      </c>
      <c r="N548" s="4" t="s">
        <v>3</v>
      </c>
      <c r="O548" s="4">
        <v>2</v>
      </c>
      <c r="P548" s="4"/>
      <c r="Q548" s="4"/>
      <c r="R548" s="4"/>
      <c r="S548" s="4"/>
      <c r="T548" s="4"/>
      <c r="U548" s="4"/>
      <c r="V548" s="4"/>
      <c r="W548" s="4">
        <v>50124.84</v>
      </c>
      <c r="X548" s="4">
        <v>1</v>
      </c>
      <c r="Y548" s="4">
        <v>50124.84</v>
      </c>
      <c r="Z548" s="4"/>
      <c r="AA548" s="4"/>
      <c r="AB548" s="4"/>
    </row>
    <row r="549" spans="1:28" x14ac:dyDescent="0.2">
      <c r="A549" s="4">
        <v>50</v>
      </c>
      <c r="B549" s="4">
        <v>0</v>
      </c>
      <c r="C549" s="4">
        <v>0</v>
      </c>
      <c r="D549" s="4">
        <v>1</v>
      </c>
      <c r="E549" s="4">
        <v>232</v>
      </c>
      <c r="F549" s="4">
        <f>ROUND(Source!BC533,O549)</f>
        <v>0</v>
      </c>
      <c r="G549" s="4" t="s">
        <v>71</v>
      </c>
      <c r="H549" s="4" t="s">
        <v>72</v>
      </c>
      <c r="I549" s="4"/>
      <c r="J549" s="4"/>
      <c r="K549" s="4">
        <v>232</v>
      </c>
      <c r="L549" s="4">
        <v>15</v>
      </c>
      <c r="M549" s="4">
        <v>3</v>
      </c>
      <c r="N549" s="4" t="s">
        <v>3</v>
      </c>
      <c r="O549" s="4">
        <v>2</v>
      </c>
      <c r="P549" s="4"/>
      <c r="Q549" s="4"/>
      <c r="R549" s="4"/>
      <c r="S549" s="4"/>
      <c r="T549" s="4"/>
      <c r="U549" s="4"/>
      <c r="V549" s="4"/>
      <c r="W549" s="4">
        <v>0</v>
      </c>
      <c r="X549" s="4">
        <v>1</v>
      </c>
      <c r="Y549" s="4">
        <v>0</v>
      </c>
      <c r="Z549" s="4"/>
      <c r="AA549" s="4"/>
      <c r="AB549" s="4"/>
    </row>
    <row r="550" spans="1:28" x14ac:dyDescent="0.2">
      <c r="A550" s="4">
        <v>50</v>
      </c>
      <c r="B550" s="4">
        <v>0</v>
      </c>
      <c r="C550" s="4">
        <v>0</v>
      </c>
      <c r="D550" s="4">
        <v>1</v>
      </c>
      <c r="E550" s="4">
        <v>214</v>
      </c>
      <c r="F550" s="4">
        <f>ROUND(Source!AS533,O550)</f>
        <v>0</v>
      </c>
      <c r="G550" s="4" t="s">
        <v>73</v>
      </c>
      <c r="H550" s="4" t="s">
        <v>74</v>
      </c>
      <c r="I550" s="4"/>
      <c r="J550" s="4"/>
      <c r="K550" s="4">
        <v>214</v>
      </c>
      <c r="L550" s="4">
        <v>16</v>
      </c>
      <c r="M550" s="4">
        <v>3</v>
      </c>
      <c r="N550" s="4" t="s">
        <v>3</v>
      </c>
      <c r="O550" s="4">
        <v>2</v>
      </c>
      <c r="P550" s="4"/>
      <c r="Q550" s="4"/>
      <c r="R550" s="4"/>
      <c r="S550" s="4"/>
      <c r="T550" s="4"/>
      <c r="U550" s="4"/>
      <c r="V550" s="4"/>
      <c r="W550" s="4">
        <v>0</v>
      </c>
      <c r="X550" s="4">
        <v>1</v>
      </c>
      <c r="Y550" s="4">
        <v>0</v>
      </c>
      <c r="Z550" s="4"/>
      <c r="AA550" s="4"/>
      <c r="AB550" s="4"/>
    </row>
    <row r="551" spans="1:28" x14ac:dyDescent="0.2">
      <c r="A551" s="4">
        <v>50</v>
      </c>
      <c r="B551" s="4">
        <v>0</v>
      </c>
      <c r="C551" s="4">
        <v>0</v>
      </c>
      <c r="D551" s="4">
        <v>1</v>
      </c>
      <c r="E551" s="4">
        <v>215</v>
      </c>
      <c r="F551" s="4">
        <f>ROUND(Source!AT533,O551)</f>
        <v>0</v>
      </c>
      <c r="G551" s="4" t="s">
        <v>75</v>
      </c>
      <c r="H551" s="4" t="s">
        <v>76</v>
      </c>
      <c r="I551" s="4"/>
      <c r="J551" s="4"/>
      <c r="K551" s="4">
        <v>215</v>
      </c>
      <c r="L551" s="4">
        <v>17</v>
      </c>
      <c r="M551" s="4">
        <v>3</v>
      </c>
      <c r="N551" s="4" t="s">
        <v>3</v>
      </c>
      <c r="O551" s="4">
        <v>2</v>
      </c>
      <c r="P551" s="4"/>
      <c r="Q551" s="4"/>
      <c r="R551" s="4"/>
      <c r="S551" s="4"/>
      <c r="T551" s="4"/>
      <c r="U551" s="4"/>
      <c r="V551" s="4"/>
      <c r="W551" s="4">
        <v>0</v>
      </c>
      <c r="X551" s="4">
        <v>1</v>
      </c>
      <c r="Y551" s="4">
        <v>0</v>
      </c>
      <c r="Z551" s="4"/>
      <c r="AA551" s="4"/>
      <c r="AB551" s="4"/>
    </row>
    <row r="552" spans="1:28" x14ac:dyDescent="0.2">
      <c r="A552" s="4">
        <v>50</v>
      </c>
      <c r="B552" s="4">
        <v>0</v>
      </c>
      <c r="C552" s="4">
        <v>0</v>
      </c>
      <c r="D552" s="4">
        <v>1</v>
      </c>
      <c r="E552" s="4">
        <v>217</v>
      </c>
      <c r="F552" s="4">
        <f>ROUND(Source!AU533,O552)</f>
        <v>90977.98</v>
      </c>
      <c r="G552" s="4" t="s">
        <v>77</v>
      </c>
      <c r="H552" s="4" t="s">
        <v>78</v>
      </c>
      <c r="I552" s="4"/>
      <c r="J552" s="4"/>
      <c r="K552" s="4">
        <v>217</v>
      </c>
      <c r="L552" s="4">
        <v>18</v>
      </c>
      <c r="M552" s="4">
        <v>3</v>
      </c>
      <c r="N552" s="4" t="s">
        <v>3</v>
      </c>
      <c r="O552" s="4">
        <v>2</v>
      </c>
      <c r="P552" s="4"/>
      <c r="Q552" s="4"/>
      <c r="R552" s="4"/>
      <c r="S552" s="4"/>
      <c r="T552" s="4"/>
      <c r="U552" s="4"/>
      <c r="V552" s="4"/>
      <c r="W552" s="4">
        <v>90977.98</v>
      </c>
      <c r="X552" s="4">
        <v>1</v>
      </c>
      <c r="Y552" s="4">
        <v>90977.98</v>
      </c>
      <c r="Z552" s="4"/>
      <c r="AA552" s="4"/>
      <c r="AB552" s="4"/>
    </row>
    <row r="553" spans="1:28" x14ac:dyDescent="0.2">
      <c r="A553" s="4">
        <v>50</v>
      </c>
      <c r="B553" s="4">
        <v>0</v>
      </c>
      <c r="C553" s="4">
        <v>0</v>
      </c>
      <c r="D553" s="4">
        <v>1</v>
      </c>
      <c r="E553" s="4">
        <v>230</v>
      </c>
      <c r="F553" s="4">
        <f>ROUND(Source!BA533,O553)</f>
        <v>0</v>
      </c>
      <c r="G553" s="4" t="s">
        <v>79</v>
      </c>
      <c r="H553" s="4" t="s">
        <v>80</v>
      </c>
      <c r="I553" s="4"/>
      <c r="J553" s="4"/>
      <c r="K553" s="4">
        <v>230</v>
      </c>
      <c r="L553" s="4">
        <v>19</v>
      </c>
      <c r="M553" s="4">
        <v>3</v>
      </c>
      <c r="N553" s="4" t="s">
        <v>3</v>
      </c>
      <c r="O553" s="4">
        <v>2</v>
      </c>
      <c r="P553" s="4"/>
      <c r="Q553" s="4"/>
      <c r="R553" s="4"/>
      <c r="S553" s="4"/>
      <c r="T553" s="4"/>
      <c r="U553" s="4"/>
      <c r="V553" s="4"/>
      <c r="W553" s="4">
        <v>0</v>
      </c>
      <c r="X553" s="4">
        <v>1</v>
      </c>
      <c r="Y553" s="4">
        <v>0</v>
      </c>
      <c r="Z553" s="4"/>
      <c r="AA553" s="4"/>
      <c r="AB553" s="4"/>
    </row>
    <row r="554" spans="1:28" x14ac:dyDescent="0.2">
      <c r="A554" s="4">
        <v>50</v>
      </c>
      <c r="B554" s="4">
        <v>0</v>
      </c>
      <c r="C554" s="4">
        <v>0</v>
      </c>
      <c r="D554" s="4">
        <v>1</v>
      </c>
      <c r="E554" s="4">
        <v>206</v>
      </c>
      <c r="F554" s="4">
        <f>ROUND(Source!T533,O554)</f>
        <v>0</v>
      </c>
      <c r="G554" s="4" t="s">
        <v>81</v>
      </c>
      <c r="H554" s="4" t="s">
        <v>82</v>
      </c>
      <c r="I554" s="4"/>
      <c r="J554" s="4"/>
      <c r="K554" s="4">
        <v>206</v>
      </c>
      <c r="L554" s="4">
        <v>20</v>
      </c>
      <c r="M554" s="4">
        <v>3</v>
      </c>
      <c r="N554" s="4" t="s">
        <v>3</v>
      </c>
      <c r="O554" s="4">
        <v>2</v>
      </c>
      <c r="P554" s="4"/>
      <c r="Q554" s="4"/>
      <c r="R554" s="4"/>
      <c r="S554" s="4"/>
      <c r="T554" s="4"/>
      <c r="U554" s="4"/>
      <c r="V554" s="4"/>
      <c r="W554" s="4">
        <v>0</v>
      </c>
      <c r="X554" s="4">
        <v>1</v>
      </c>
      <c r="Y554" s="4">
        <v>0</v>
      </c>
      <c r="Z554" s="4"/>
      <c r="AA554" s="4"/>
      <c r="AB554" s="4"/>
    </row>
    <row r="555" spans="1:28" x14ac:dyDescent="0.2">
      <c r="A555" s="4">
        <v>50</v>
      </c>
      <c r="B555" s="4">
        <v>0</v>
      </c>
      <c r="C555" s="4">
        <v>0</v>
      </c>
      <c r="D555" s="4">
        <v>1</v>
      </c>
      <c r="E555" s="4">
        <v>207</v>
      </c>
      <c r="F555" s="4">
        <f>Source!U533</f>
        <v>72.839999999999989</v>
      </c>
      <c r="G555" s="4" t="s">
        <v>83</v>
      </c>
      <c r="H555" s="4" t="s">
        <v>84</v>
      </c>
      <c r="I555" s="4"/>
      <c r="J555" s="4"/>
      <c r="K555" s="4">
        <v>207</v>
      </c>
      <c r="L555" s="4">
        <v>21</v>
      </c>
      <c r="M555" s="4">
        <v>3</v>
      </c>
      <c r="N555" s="4" t="s">
        <v>3</v>
      </c>
      <c r="O555" s="4">
        <v>-1</v>
      </c>
      <c r="P555" s="4"/>
      <c r="Q555" s="4"/>
      <c r="R555" s="4"/>
      <c r="S555" s="4"/>
      <c r="T555" s="4"/>
      <c r="U555" s="4"/>
      <c r="V555" s="4"/>
      <c r="W555" s="4">
        <v>72.839999999999989</v>
      </c>
      <c r="X555" s="4">
        <v>1</v>
      </c>
      <c r="Y555" s="4">
        <v>72.839999999999989</v>
      </c>
      <c r="Z555" s="4"/>
      <c r="AA555" s="4"/>
      <c r="AB555" s="4"/>
    </row>
    <row r="556" spans="1:28" x14ac:dyDescent="0.2">
      <c r="A556" s="4">
        <v>50</v>
      </c>
      <c r="B556" s="4">
        <v>0</v>
      </c>
      <c r="C556" s="4">
        <v>0</v>
      </c>
      <c r="D556" s="4">
        <v>1</v>
      </c>
      <c r="E556" s="4">
        <v>208</v>
      </c>
      <c r="F556" s="4">
        <f>Source!V533</f>
        <v>0</v>
      </c>
      <c r="G556" s="4" t="s">
        <v>85</v>
      </c>
      <c r="H556" s="4" t="s">
        <v>86</v>
      </c>
      <c r="I556" s="4"/>
      <c r="J556" s="4"/>
      <c r="K556" s="4">
        <v>208</v>
      </c>
      <c r="L556" s="4">
        <v>22</v>
      </c>
      <c r="M556" s="4">
        <v>3</v>
      </c>
      <c r="N556" s="4" t="s">
        <v>3</v>
      </c>
      <c r="O556" s="4">
        <v>-1</v>
      </c>
      <c r="P556" s="4"/>
      <c r="Q556" s="4"/>
      <c r="R556" s="4"/>
      <c r="S556" s="4"/>
      <c r="T556" s="4"/>
      <c r="U556" s="4"/>
      <c r="V556" s="4"/>
      <c r="W556" s="4">
        <v>0</v>
      </c>
      <c r="X556" s="4">
        <v>1</v>
      </c>
      <c r="Y556" s="4">
        <v>0</v>
      </c>
      <c r="Z556" s="4"/>
      <c r="AA556" s="4"/>
      <c r="AB556" s="4"/>
    </row>
    <row r="557" spans="1:28" x14ac:dyDescent="0.2">
      <c r="A557" s="4">
        <v>50</v>
      </c>
      <c r="B557" s="4">
        <v>0</v>
      </c>
      <c r="C557" s="4">
        <v>0</v>
      </c>
      <c r="D557" s="4">
        <v>1</v>
      </c>
      <c r="E557" s="4">
        <v>209</v>
      </c>
      <c r="F557" s="4">
        <f>ROUND(Source!W533,O557)</f>
        <v>0</v>
      </c>
      <c r="G557" s="4" t="s">
        <v>87</v>
      </c>
      <c r="H557" s="4" t="s">
        <v>88</v>
      </c>
      <c r="I557" s="4"/>
      <c r="J557" s="4"/>
      <c r="K557" s="4">
        <v>209</v>
      </c>
      <c r="L557" s="4">
        <v>23</v>
      </c>
      <c r="M557" s="4">
        <v>3</v>
      </c>
      <c r="N557" s="4" t="s">
        <v>3</v>
      </c>
      <c r="O557" s="4">
        <v>2</v>
      </c>
      <c r="P557" s="4"/>
      <c r="Q557" s="4"/>
      <c r="R557" s="4"/>
      <c r="S557" s="4"/>
      <c r="T557" s="4"/>
      <c r="U557" s="4"/>
      <c r="V557" s="4"/>
      <c r="W557" s="4">
        <v>0</v>
      </c>
      <c r="X557" s="4">
        <v>1</v>
      </c>
      <c r="Y557" s="4">
        <v>0</v>
      </c>
      <c r="Z557" s="4"/>
      <c r="AA557" s="4"/>
      <c r="AB557" s="4"/>
    </row>
    <row r="558" spans="1:28" x14ac:dyDescent="0.2">
      <c r="A558" s="4">
        <v>50</v>
      </c>
      <c r="B558" s="4">
        <v>0</v>
      </c>
      <c r="C558" s="4">
        <v>0</v>
      </c>
      <c r="D558" s="4">
        <v>1</v>
      </c>
      <c r="E558" s="4">
        <v>233</v>
      </c>
      <c r="F558" s="4">
        <f>ROUND(Source!BD533,O558)</f>
        <v>0</v>
      </c>
      <c r="G558" s="4" t="s">
        <v>89</v>
      </c>
      <c r="H558" s="4" t="s">
        <v>90</v>
      </c>
      <c r="I558" s="4"/>
      <c r="J558" s="4"/>
      <c r="K558" s="4">
        <v>233</v>
      </c>
      <c r="L558" s="4">
        <v>24</v>
      </c>
      <c r="M558" s="4">
        <v>3</v>
      </c>
      <c r="N558" s="4" t="s">
        <v>3</v>
      </c>
      <c r="O558" s="4">
        <v>2</v>
      </c>
      <c r="P558" s="4"/>
      <c r="Q558" s="4"/>
      <c r="R558" s="4"/>
      <c r="S558" s="4"/>
      <c r="T558" s="4"/>
      <c r="U558" s="4"/>
      <c r="V558" s="4"/>
      <c r="W558" s="4">
        <v>0</v>
      </c>
      <c r="X558" s="4">
        <v>1</v>
      </c>
      <c r="Y558" s="4">
        <v>0</v>
      </c>
      <c r="Z558" s="4"/>
      <c r="AA558" s="4"/>
      <c r="AB558" s="4"/>
    </row>
    <row r="559" spans="1:28" x14ac:dyDescent="0.2">
      <c r="A559" s="4">
        <v>50</v>
      </c>
      <c r="B559" s="4">
        <v>0</v>
      </c>
      <c r="C559" s="4">
        <v>0</v>
      </c>
      <c r="D559" s="4">
        <v>1</v>
      </c>
      <c r="E559" s="4">
        <v>210</v>
      </c>
      <c r="F559" s="4">
        <f>ROUND(Source!X533,O559)</f>
        <v>35087.4</v>
      </c>
      <c r="G559" s="4" t="s">
        <v>91</v>
      </c>
      <c r="H559" s="4" t="s">
        <v>92</v>
      </c>
      <c r="I559" s="4"/>
      <c r="J559" s="4"/>
      <c r="K559" s="4">
        <v>210</v>
      </c>
      <c r="L559" s="4">
        <v>25</v>
      </c>
      <c r="M559" s="4">
        <v>3</v>
      </c>
      <c r="N559" s="4" t="s">
        <v>3</v>
      </c>
      <c r="O559" s="4">
        <v>2</v>
      </c>
      <c r="P559" s="4"/>
      <c r="Q559" s="4"/>
      <c r="R559" s="4"/>
      <c r="S559" s="4"/>
      <c r="T559" s="4"/>
      <c r="U559" s="4"/>
      <c r="V559" s="4"/>
      <c r="W559" s="4">
        <v>35087.4</v>
      </c>
      <c r="X559" s="4">
        <v>1</v>
      </c>
      <c r="Y559" s="4">
        <v>35087.4</v>
      </c>
      <c r="Z559" s="4"/>
      <c r="AA559" s="4"/>
      <c r="AB559" s="4"/>
    </row>
    <row r="560" spans="1:28" x14ac:dyDescent="0.2">
      <c r="A560" s="4">
        <v>50</v>
      </c>
      <c r="B560" s="4">
        <v>0</v>
      </c>
      <c r="C560" s="4">
        <v>0</v>
      </c>
      <c r="D560" s="4">
        <v>1</v>
      </c>
      <c r="E560" s="4">
        <v>211</v>
      </c>
      <c r="F560" s="4">
        <f>ROUND(Source!Y533,O560)</f>
        <v>5012.5</v>
      </c>
      <c r="G560" s="4" t="s">
        <v>93</v>
      </c>
      <c r="H560" s="4" t="s">
        <v>94</v>
      </c>
      <c r="I560" s="4"/>
      <c r="J560" s="4"/>
      <c r="K560" s="4">
        <v>211</v>
      </c>
      <c r="L560" s="4">
        <v>26</v>
      </c>
      <c r="M560" s="4">
        <v>3</v>
      </c>
      <c r="N560" s="4" t="s">
        <v>3</v>
      </c>
      <c r="O560" s="4">
        <v>2</v>
      </c>
      <c r="P560" s="4"/>
      <c r="Q560" s="4"/>
      <c r="R560" s="4"/>
      <c r="S560" s="4"/>
      <c r="T560" s="4"/>
      <c r="U560" s="4"/>
      <c r="V560" s="4"/>
      <c r="W560" s="4">
        <v>5012.5</v>
      </c>
      <c r="X560" s="4">
        <v>1</v>
      </c>
      <c r="Y560" s="4">
        <v>5012.5</v>
      </c>
      <c r="Z560" s="4"/>
      <c r="AA560" s="4"/>
      <c r="AB560" s="4"/>
    </row>
    <row r="561" spans="1:245" x14ac:dyDescent="0.2">
      <c r="A561" s="4">
        <v>50</v>
      </c>
      <c r="B561" s="4">
        <v>0</v>
      </c>
      <c r="C561" s="4">
        <v>0</v>
      </c>
      <c r="D561" s="4">
        <v>1</v>
      </c>
      <c r="E561" s="4">
        <v>224</v>
      </c>
      <c r="F561" s="4">
        <f>ROUND(Source!AR533,O561)</f>
        <v>90977.98</v>
      </c>
      <c r="G561" s="4" t="s">
        <v>95</v>
      </c>
      <c r="H561" s="4" t="s">
        <v>96</v>
      </c>
      <c r="I561" s="4"/>
      <c r="J561" s="4"/>
      <c r="K561" s="4">
        <v>224</v>
      </c>
      <c r="L561" s="4">
        <v>27</v>
      </c>
      <c r="M561" s="4">
        <v>3</v>
      </c>
      <c r="N561" s="4" t="s">
        <v>3</v>
      </c>
      <c r="O561" s="4">
        <v>2</v>
      </c>
      <c r="P561" s="4"/>
      <c r="Q561" s="4"/>
      <c r="R561" s="4"/>
      <c r="S561" s="4"/>
      <c r="T561" s="4"/>
      <c r="U561" s="4"/>
      <c r="V561" s="4"/>
      <c r="W561" s="4">
        <v>90977.98</v>
      </c>
      <c r="X561" s="4">
        <v>1</v>
      </c>
      <c r="Y561" s="4">
        <v>90977.98</v>
      </c>
      <c r="Z561" s="4"/>
      <c r="AA561" s="4"/>
      <c r="AB561" s="4"/>
    </row>
    <row r="563" spans="1:245" x14ac:dyDescent="0.2">
      <c r="A563" s="1">
        <v>5</v>
      </c>
      <c r="B563" s="1">
        <v>1</v>
      </c>
      <c r="C563" s="1"/>
      <c r="D563" s="1">
        <f>ROW(A575)</f>
        <v>575</v>
      </c>
      <c r="E563" s="1"/>
      <c r="F563" s="1" t="s">
        <v>14</v>
      </c>
      <c r="G563" s="1" t="s">
        <v>580</v>
      </c>
      <c r="H563" s="1" t="s">
        <v>3</v>
      </c>
      <c r="I563" s="1">
        <v>0</v>
      </c>
      <c r="J563" s="1"/>
      <c r="K563" s="1">
        <v>-1</v>
      </c>
      <c r="L563" s="1"/>
      <c r="M563" s="1" t="s">
        <v>3</v>
      </c>
      <c r="N563" s="1"/>
      <c r="O563" s="1"/>
      <c r="P563" s="1"/>
      <c r="Q563" s="1"/>
      <c r="R563" s="1"/>
      <c r="S563" s="1">
        <v>0</v>
      </c>
      <c r="T563" s="1"/>
      <c r="U563" s="1" t="s">
        <v>3</v>
      </c>
      <c r="V563" s="1">
        <v>0</v>
      </c>
      <c r="W563" s="1"/>
      <c r="X563" s="1"/>
      <c r="Y563" s="1"/>
      <c r="Z563" s="1"/>
      <c r="AA563" s="1"/>
      <c r="AB563" s="1" t="s">
        <v>3</v>
      </c>
      <c r="AC563" s="1" t="s">
        <v>3</v>
      </c>
      <c r="AD563" s="1" t="s">
        <v>3</v>
      </c>
      <c r="AE563" s="1" t="s">
        <v>3</v>
      </c>
      <c r="AF563" s="1" t="s">
        <v>3</v>
      </c>
      <c r="AG563" s="1" t="s">
        <v>3</v>
      </c>
      <c r="AH563" s="1"/>
      <c r="AI563" s="1"/>
      <c r="AJ563" s="1"/>
      <c r="AK563" s="1"/>
      <c r="AL563" s="1"/>
      <c r="AM563" s="1"/>
      <c r="AN563" s="1"/>
      <c r="AO563" s="1"/>
      <c r="AP563" s="1" t="s">
        <v>3</v>
      </c>
      <c r="AQ563" s="1" t="s">
        <v>3</v>
      </c>
      <c r="AR563" s="1" t="s">
        <v>3</v>
      </c>
      <c r="AS563" s="1"/>
      <c r="AT563" s="1"/>
      <c r="AU563" s="1"/>
      <c r="AV563" s="1"/>
      <c r="AW563" s="1"/>
      <c r="AX563" s="1"/>
      <c r="AY563" s="1"/>
      <c r="AZ563" s="1" t="s">
        <v>3</v>
      </c>
      <c r="BA563" s="1"/>
      <c r="BB563" s="1" t="s">
        <v>3</v>
      </c>
      <c r="BC563" s="1" t="s">
        <v>3</v>
      </c>
      <c r="BD563" s="1" t="s">
        <v>3</v>
      </c>
      <c r="BE563" s="1" t="s">
        <v>3</v>
      </c>
      <c r="BF563" s="1" t="s">
        <v>3</v>
      </c>
      <c r="BG563" s="1" t="s">
        <v>3</v>
      </c>
      <c r="BH563" s="1" t="s">
        <v>3</v>
      </c>
      <c r="BI563" s="1" t="s">
        <v>3</v>
      </c>
      <c r="BJ563" s="1" t="s">
        <v>3</v>
      </c>
      <c r="BK563" s="1" t="s">
        <v>3</v>
      </c>
      <c r="BL563" s="1" t="s">
        <v>3</v>
      </c>
      <c r="BM563" s="1" t="s">
        <v>3</v>
      </c>
      <c r="BN563" s="1" t="s">
        <v>3</v>
      </c>
      <c r="BO563" s="1" t="s">
        <v>3</v>
      </c>
      <c r="BP563" s="1" t="s">
        <v>3</v>
      </c>
      <c r="BQ563" s="1"/>
      <c r="BR563" s="1"/>
      <c r="BS563" s="1"/>
      <c r="BT563" s="1"/>
      <c r="BU563" s="1"/>
      <c r="BV563" s="1"/>
      <c r="BW563" s="1"/>
      <c r="BX563" s="1">
        <v>0</v>
      </c>
      <c r="BY563" s="1"/>
      <c r="BZ563" s="1"/>
      <c r="CA563" s="1"/>
      <c r="CB563" s="1"/>
      <c r="CC563" s="1"/>
      <c r="CD563" s="1"/>
      <c r="CE563" s="1"/>
      <c r="CF563" s="1"/>
      <c r="CG563" s="1"/>
      <c r="CH563" s="1"/>
      <c r="CI563" s="1"/>
      <c r="CJ563" s="1">
        <v>0</v>
      </c>
    </row>
    <row r="565" spans="1:245" x14ac:dyDescent="0.2">
      <c r="A565" s="2">
        <v>52</v>
      </c>
      <c r="B565" s="2">
        <f t="shared" ref="B565:G565" si="282">B575</f>
        <v>1</v>
      </c>
      <c r="C565" s="2">
        <f t="shared" si="282"/>
        <v>5</v>
      </c>
      <c r="D565" s="2">
        <f t="shared" si="282"/>
        <v>563</v>
      </c>
      <c r="E565" s="2">
        <f t="shared" si="282"/>
        <v>0</v>
      </c>
      <c r="F565" s="2" t="str">
        <f t="shared" si="282"/>
        <v>Новый подраздел</v>
      </c>
      <c r="G565" s="2" t="str">
        <f t="shared" si="282"/>
        <v>4.2 Осветительная арматура</v>
      </c>
      <c r="H565" s="2"/>
      <c r="I565" s="2"/>
      <c r="J565" s="2"/>
      <c r="K565" s="2"/>
      <c r="L565" s="2"/>
      <c r="M565" s="2"/>
      <c r="N565" s="2"/>
      <c r="O565" s="2">
        <f t="shared" ref="O565:AT565" si="283">O575</f>
        <v>154092.09</v>
      </c>
      <c r="P565" s="2">
        <f t="shared" si="283"/>
        <v>2110.6799999999998</v>
      </c>
      <c r="Q565" s="2">
        <f t="shared" si="283"/>
        <v>130.30000000000001</v>
      </c>
      <c r="R565" s="2">
        <f t="shared" si="283"/>
        <v>82.62</v>
      </c>
      <c r="S565" s="2">
        <f t="shared" si="283"/>
        <v>151851.10999999999</v>
      </c>
      <c r="T565" s="2">
        <f t="shared" si="283"/>
        <v>0</v>
      </c>
      <c r="U565" s="2">
        <f t="shared" si="283"/>
        <v>269.64080000000001</v>
      </c>
      <c r="V565" s="2">
        <f t="shared" si="283"/>
        <v>0</v>
      </c>
      <c r="W565" s="2">
        <f t="shared" si="283"/>
        <v>0</v>
      </c>
      <c r="X565" s="2">
        <f t="shared" si="283"/>
        <v>106295.79</v>
      </c>
      <c r="Y565" s="2">
        <f t="shared" si="283"/>
        <v>15185.12</v>
      </c>
      <c r="Z565" s="2">
        <f t="shared" si="283"/>
        <v>0</v>
      </c>
      <c r="AA565" s="2">
        <f t="shared" si="283"/>
        <v>0</v>
      </c>
      <c r="AB565" s="2">
        <f t="shared" si="283"/>
        <v>154092.09</v>
      </c>
      <c r="AC565" s="2">
        <f t="shared" si="283"/>
        <v>2110.6799999999998</v>
      </c>
      <c r="AD565" s="2">
        <f t="shared" si="283"/>
        <v>130.30000000000001</v>
      </c>
      <c r="AE565" s="2">
        <f t="shared" si="283"/>
        <v>82.62</v>
      </c>
      <c r="AF565" s="2">
        <f t="shared" si="283"/>
        <v>151851.10999999999</v>
      </c>
      <c r="AG565" s="2">
        <f t="shared" si="283"/>
        <v>0</v>
      </c>
      <c r="AH565" s="2">
        <f t="shared" si="283"/>
        <v>269.64080000000001</v>
      </c>
      <c r="AI565" s="2">
        <f t="shared" si="283"/>
        <v>0</v>
      </c>
      <c r="AJ565" s="2">
        <f t="shared" si="283"/>
        <v>0</v>
      </c>
      <c r="AK565" s="2">
        <f t="shared" si="283"/>
        <v>106295.79</v>
      </c>
      <c r="AL565" s="2">
        <f t="shared" si="283"/>
        <v>15185.12</v>
      </c>
      <c r="AM565" s="2">
        <f t="shared" si="283"/>
        <v>0</v>
      </c>
      <c r="AN565" s="2">
        <f t="shared" si="283"/>
        <v>0</v>
      </c>
      <c r="AO565" s="2">
        <f t="shared" si="283"/>
        <v>0</v>
      </c>
      <c r="AP565" s="2">
        <f t="shared" si="283"/>
        <v>0</v>
      </c>
      <c r="AQ565" s="2">
        <f t="shared" si="283"/>
        <v>0</v>
      </c>
      <c r="AR565" s="2">
        <f t="shared" si="283"/>
        <v>275662.23</v>
      </c>
      <c r="AS565" s="2">
        <f t="shared" si="283"/>
        <v>0</v>
      </c>
      <c r="AT565" s="2">
        <f t="shared" si="283"/>
        <v>0</v>
      </c>
      <c r="AU565" s="2">
        <f t="shared" ref="AU565:BZ565" si="284">AU575</f>
        <v>275662.23</v>
      </c>
      <c r="AV565" s="2">
        <f t="shared" si="284"/>
        <v>2110.6799999999998</v>
      </c>
      <c r="AW565" s="2">
        <f t="shared" si="284"/>
        <v>2110.6799999999998</v>
      </c>
      <c r="AX565" s="2">
        <f t="shared" si="284"/>
        <v>0</v>
      </c>
      <c r="AY565" s="2">
        <f t="shared" si="284"/>
        <v>2110.6799999999998</v>
      </c>
      <c r="AZ565" s="2">
        <f t="shared" si="284"/>
        <v>0</v>
      </c>
      <c r="BA565" s="2">
        <f t="shared" si="284"/>
        <v>0</v>
      </c>
      <c r="BB565" s="2">
        <f t="shared" si="284"/>
        <v>0</v>
      </c>
      <c r="BC565" s="2">
        <f t="shared" si="284"/>
        <v>0</v>
      </c>
      <c r="BD565" s="2">
        <f t="shared" si="284"/>
        <v>0</v>
      </c>
      <c r="BE565" s="2">
        <f t="shared" si="284"/>
        <v>0</v>
      </c>
      <c r="BF565" s="2">
        <f t="shared" si="284"/>
        <v>0</v>
      </c>
      <c r="BG565" s="2">
        <f t="shared" si="284"/>
        <v>0</v>
      </c>
      <c r="BH565" s="2">
        <f t="shared" si="284"/>
        <v>0</v>
      </c>
      <c r="BI565" s="2">
        <f t="shared" si="284"/>
        <v>0</v>
      </c>
      <c r="BJ565" s="2">
        <f t="shared" si="284"/>
        <v>0</v>
      </c>
      <c r="BK565" s="2">
        <f t="shared" si="284"/>
        <v>0</v>
      </c>
      <c r="BL565" s="2">
        <f t="shared" si="284"/>
        <v>0</v>
      </c>
      <c r="BM565" s="2">
        <f t="shared" si="284"/>
        <v>0</v>
      </c>
      <c r="BN565" s="2">
        <f t="shared" si="284"/>
        <v>0</v>
      </c>
      <c r="BO565" s="2">
        <f t="shared" si="284"/>
        <v>0</v>
      </c>
      <c r="BP565" s="2">
        <f t="shared" si="284"/>
        <v>0</v>
      </c>
      <c r="BQ565" s="2">
        <f t="shared" si="284"/>
        <v>0</v>
      </c>
      <c r="BR565" s="2">
        <f t="shared" si="284"/>
        <v>0</v>
      </c>
      <c r="BS565" s="2">
        <f t="shared" si="284"/>
        <v>0</v>
      </c>
      <c r="BT565" s="2">
        <f t="shared" si="284"/>
        <v>0</v>
      </c>
      <c r="BU565" s="2">
        <f t="shared" si="284"/>
        <v>0</v>
      </c>
      <c r="BV565" s="2">
        <f t="shared" si="284"/>
        <v>0</v>
      </c>
      <c r="BW565" s="2">
        <f t="shared" si="284"/>
        <v>0</v>
      </c>
      <c r="BX565" s="2">
        <f t="shared" si="284"/>
        <v>0</v>
      </c>
      <c r="BY565" s="2">
        <f t="shared" si="284"/>
        <v>0</v>
      </c>
      <c r="BZ565" s="2">
        <f t="shared" si="284"/>
        <v>0</v>
      </c>
      <c r="CA565" s="2">
        <f t="shared" ref="CA565:DF565" si="285">CA575</f>
        <v>275662.23</v>
      </c>
      <c r="CB565" s="2">
        <f t="shared" si="285"/>
        <v>0</v>
      </c>
      <c r="CC565" s="2">
        <f t="shared" si="285"/>
        <v>0</v>
      </c>
      <c r="CD565" s="2">
        <f t="shared" si="285"/>
        <v>275662.23</v>
      </c>
      <c r="CE565" s="2">
        <f t="shared" si="285"/>
        <v>2110.6799999999998</v>
      </c>
      <c r="CF565" s="2">
        <f t="shared" si="285"/>
        <v>2110.6799999999998</v>
      </c>
      <c r="CG565" s="2">
        <f t="shared" si="285"/>
        <v>0</v>
      </c>
      <c r="CH565" s="2">
        <f t="shared" si="285"/>
        <v>2110.6799999999998</v>
      </c>
      <c r="CI565" s="2">
        <f t="shared" si="285"/>
        <v>0</v>
      </c>
      <c r="CJ565" s="2">
        <f t="shared" si="285"/>
        <v>0</v>
      </c>
      <c r="CK565" s="2">
        <f t="shared" si="285"/>
        <v>0</v>
      </c>
      <c r="CL565" s="2">
        <f t="shared" si="285"/>
        <v>0</v>
      </c>
      <c r="CM565" s="2">
        <f t="shared" si="285"/>
        <v>0</v>
      </c>
      <c r="CN565" s="2">
        <f t="shared" si="285"/>
        <v>0</v>
      </c>
      <c r="CO565" s="2">
        <f t="shared" si="285"/>
        <v>0</v>
      </c>
      <c r="CP565" s="2">
        <f t="shared" si="285"/>
        <v>0</v>
      </c>
      <c r="CQ565" s="2">
        <f t="shared" si="285"/>
        <v>0</v>
      </c>
      <c r="CR565" s="2">
        <f t="shared" si="285"/>
        <v>0</v>
      </c>
      <c r="CS565" s="2">
        <f t="shared" si="285"/>
        <v>0</v>
      </c>
      <c r="CT565" s="2">
        <f t="shared" si="285"/>
        <v>0</v>
      </c>
      <c r="CU565" s="2">
        <f t="shared" si="285"/>
        <v>0</v>
      </c>
      <c r="CV565" s="2">
        <f t="shared" si="285"/>
        <v>0</v>
      </c>
      <c r="CW565" s="2">
        <f t="shared" si="285"/>
        <v>0</v>
      </c>
      <c r="CX565" s="2">
        <f t="shared" si="285"/>
        <v>0</v>
      </c>
      <c r="CY565" s="2">
        <f t="shared" si="285"/>
        <v>0</v>
      </c>
      <c r="CZ565" s="2">
        <f t="shared" si="285"/>
        <v>0</v>
      </c>
      <c r="DA565" s="2">
        <f t="shared" si="285"/>
        <v>0</v>
      </c>
      <c r="DB565" s="2">
        <f t="shared" si="285"/>
        <v>0</v>
      </c>
      <c r="DC565" s="2">
        <f t="shared" si="285"/>
        <v>0</v>
      </c>
      <c r="DD565" s="2">
        <f t="shared" si="285"/>
        <v>0</v>
      </c>
      <c r="DE565" s="2">
        <f t="shared" si="285"/>
        <v>0</v>
      </c>
      <c r="DF565" s="2">
        <f t="shared" si="285"/>
        <v>0</v>
      </c>
      <c r="DG565" s="3">
        <f t="shared" ref="DG565:EL565" si="286">DG575</f>
        <v>0</v>
      </c>
      <c r="DH565" s="3">
        <f t="shared" si="286"/>
        <v>0</v>
      </c>
      <c r="DI565" s="3">
        <f t="shared" si="286"/>
        <v>0</v>
      </c>
      <c r="DJ565" s="3">
        <f t="shared" si="286"/>
        <v>0</v>
      </c>
      <c r="DK565" s="3">
        <f t="shared" si="286"/>
        <v>0</v>
      </c>
      <c r="DL565" s="3">
        <f t="shared" si="286"/>
        <v>0</v>
      </c>
      <c r="DM565" s="3">
        <f t="shared" si="286"/>
        <v>0</v>
      </c>
      <c r="DN565" s="3">
        <f t="shared" si="286"/>
        <v>0</v>
      </c>
      <c r="DO565" s="3">
        <f t="shared" si="286"/>
        <v>0</v>
      </c>
      <c r="DP565" s="3">
        <f t="shared" si="286"/>
        <v>0</v>
      </c>
      <c r="DQ565" s="3">
        <f t="shared" si="286"/>
        <v>0</v>
      </c>
      <c r="DR565" s="3">
        <f t="shared" si="286"/>
        <v>0</v>
      </c>
      <c r="DS565" s="3">
        <f t="shared" si="286"/>
        <v>0</v>
      </c>
      <c r="DT565" s="3">
        <f t="shared" si="286"/>
        <v>0</v>
      </c>
      <c r="DU565" s="3">
        <f t="shared" si="286"/>
        <v>0</v>
      </c>
      <c r="DV565" s="3">
        <f t="shared" si="286"/>
        <v>0</v>
      </c>
      <c r="DW565" s="3">
        <f t="shared" si="286"/>
        <v>0</v>
      </c>
      <c r="DX565" s="3">
        <f t="shared" si="286"/>
        <v>0</v>
      </c>
      <c r="DY565" s="3">
        <f t="shared" si="286"/>
        <v>0</v>
      </c>
      <c r="DZ565" s="3">
        <f t="shared" si="286"/>
        <v>0</v>
      </c>
      <c r="EA565" s="3">
        <f t="shared" si="286"/>
        <v>0</v>
      </c>
      <c r="EB565" s="3">
        <f t="shared" si="286"/>
        <v>0</v>
      </c>
      <c r="EC565" s="3">
        <f t="shared" si="286"/>
        <v>0</v>
      </c>
      <c r="ED565" s="3">
        <f t="shared" si="286"/>
        <v>0</v>
      </c>
      <c r="EE565" s="3">
        <f t="shared" si="286"/>
        <v>0</v>
      </c>
      <c r="EF565" s="3">
        <f t="shared" si="286"/>
        <v>0</v>
      </c>
      <c r="EG565" s="3">
        <f t="shared" si="286"/>
        <v>0</v>
      </c>
      <c r="EH565" s="3">
        <f t="shared" si="286"/>
        <v>0</v>
      </c>
      <c r="EI565" s="3">
        <f t="shared" si="286"/>
        <v>0</v>
      </c>
      <c r="EJ565" s="3">
        <f t="shared" si="286"/>
        <v>0</v>
      </c>
      <c r="EK565" s="3">
        <f t="shared" si="286"/>
        <v>0</v>
      </c>
      <c r="EL565" s="3">
        <f t="shared" si="286"/>
        <v>0</v>
      </c>
      <c r="EM565" s="3">
        <f t="shared" ref="EM565:FR565" si="287">EM575</f>
        <v>0</v>
      </c>
      <c r="EN565" s="3">
        <f t="shared" si="287"/>
        <v>0</v>
      </c>
      <c r="EO565" s="3">
        <f t="shared" si="287"/>
        <v>0</v>
      </c>
      <c r="EP565" s="3">
        <f t="shared" si="287"/>
        <v>0</v>
      </c>
      <c r="EQ565" s="3">
        <f t="shared" si="287"/>
        <v>0</v>
      </c>
      <c r="ER565" s="3">
        <f t="shared" si="287"/>
        <v>0</v>
      </c>
      <c r="ES565" s="3">
        <f t="shared" si="287"/>
        <v>0</v>
      </c>
      <c r="ET565" s="3">
        <f t="shared" si="287"/>
        <v>0</v>
      </c>
      <c r="EU565" s="3">
        <f t="shared" si="287"/>
        <v>0</v>
      </c>
      <c r="EV565" s="3">
        <f t="shared" si="287"/>
        <v>0</v>
      </c>
      <c r="EW565" s="3">
        <f t="shared" si="287"/>
        <v>0</v>
      </c>
      <c r="EX565" s="3">
        <f t="shared" si="287"/>
        <v>0</v>
      </c>
      <c r="EY565" s="3">
        <f t="shared" si="287"/>
        <v>0</v>
      </c>
      <c r="EZ565" s="3">
        <f t="shared" si="287"/>
        <v>0</v>
      </c>
      <c r="FA565" s="3">
        <f t="shared" si="287"/>
        <v>0</v>
      </c>
      <c r="FB565" s="3">
        <f t="shared" si="287"/>
        <v>0</v>
      </c>
      <c r="FC565" s="3">
        <f t="shared" si="287"/>
        <v>0</v>
      </c>
      <c r="FD565" s="3">
        <f t="shared" si="287"/>
        <v>0</v>
      </c>
      <c r="FE565" s="3">
        <f t="shared" si="287"/>
        <v>0</v>
      </c>
      <c r="FF565" s="3">
        <f t="shared" si="287"/>
        <v>0</v>
      </c>
      <c r="FG565" s="3">
        <f t="shared" si="287"/>
        <v>0</v>
      </c>
      <c r="FH565" s="3">
        <f t="shared" si="287"/>
        <v>0</v>
      </c>
      <c r="FI565" s="3">
        <f t="shared" si="287"/>
        <v>0</v>
      </c>
      <c r="FJ565" s="3">
        <f t="shared" si="287"/>
        <v>0</v>
      </c>
      <c r="FK565" s="3">
        <f t="shared" si="287"/>
        <v>0</v>
      </c>
      <c r="FL565" s="3">
        <f t="shared" si="287"/>
        <v>0</v>
      </c>
      <c r="FM565" s="3">
        <f t="shared" si="287"/>
        <v>0</v>
      </c>
      <c r="FN565" s="3">
        <f t="shared" si="287"/>
        <v>0</v>
      </c>
      <c r="FO565" s="3">
        <f t="shared" si="287"/>
        <v>0</v>
      </c>
      <c r="FP565" s="3">
        <f t="shared" si="287"/>
        <v>0</v>
      </c>
      <c r="FQ565" s="3">
        <f t="shared" si="287"/>
        <v>0</v>
      </c>
      <c r="FR565" s="3">
        <f t="shared" si="287"/>
        <v>0</v>
      </c>
      <c r="FS565" s="3">
        <f t="shared" ref="FS565:GX565" si="288">FS575</f>
        <v>0</v>
      </c>
      <c r="FT565" s="3">
        <f t="shared" si="288"/>
        <v>0</v>
      </c>
      <c r="FU565" s="3">
        <f t="shared" si="288"/>
        <v>0</v>
      </c>
      <c r="FV565" s="3">
        <f t="shared" si="288"/>
        <v>0</v>
      </c>
      <c r="FW565" s="3">
        <f t="shared" si="288"/>
        <v>0</v>
      </c>
      <c r="FX565" s="3">
        <f t="shared" si="288"/>
        <v>0</v>
      </c>
      <c r="FY565" s="3">
        <f t="shared" si="288"/>
        <v>0</v>
      </c>
      <c r="FZ565" s="3">
        <f t="shared" si="288"/>
        <v>0</v>
      </c>
      <c r="GA565" s="3">
        <f t="shared" si="288"/>
        <v>0</v>
      </c>
      <c r="GB565" s="3">
        <f t="shared" si="288"/>
        <v>0</v>
      </c>
      <c r="GC565" s="3">
        <f t="shared" si="288"/>
        <v>0</v>
      </c>
      <c r="GD565" s="3">
        <f t="shared" si="288"/>
        <v>0</v>
      </c>
      <c r="GE565" s="3">
        <f t="shared" si="288"/>
        <v>0</v>
      </c>
      <c r="GF565" s="3">
        <f t="shared" si="288"/>
        <v>0</v>
      </c>
      <c r="GG565" s="3">
        <f t="shared" si="288"/>
        <v>0</v>
      </c>
      <c r="GH565" s="3">
        <f t="shared" si="288"/>
        <v>0</v>
      </c>
      <c r="GI565" s="3">
        <f t="shared" si="288"/>
        <v>0</v>
      </c>
      <c r="GJ565" s="3">
        <f t="shared" si="288"/>
        <v>0</v>
      </c>
      <c r="GK565" s="3">
        <f t="shared" si="288"/>
        <v>0</v>
      </c>
      <c r="GL565" s="3">
        <f t="shared" si="288"/>
        <v>0</v>
      </c>
      <c r="GM565" s="3">
        <f t="shared" si="288"/>
        <v>0</v>
      </c>
      <c r="GN565" s="3">
        <f t="shared" si="288"/>
        <v>0</v>
      </c>
      <c r="GO565" s="3">
        <f t="shared" si="288"/>
        <v>0</v>
      </c>
      <c r="GP565" s="3">
        <f t="shared" si="288"/>
        <v>0</v>
      </c>
      <c r="GQ565" s="3">
        <f t="shared" si="288"/>
        <v>0</v>
      </c>
      <c r="GR565" s="3">
        <f t="shared" si="288"/>
        <v>0</v>
      </c>
      <c r="GS565" s="3">
        <f t="shared" si="288"/>
        <v>0</v>
      </c>
      <c r="GT565" s="3">
        <f t="shared" si="288"/>
        <v>0</v>
      </c>
      <c r="GU565" s="3">
        <f t="shared" si="288"/>
        <v>0</v>
      </c>
      <c r="GV565" s="3">
        <f t="shared" si="288"/>
        <v>0</v>
      </c>
      <c r="GW565" s="3">
        <f t="shared" si="288"/>
        <v>0</v>
      </c>
      <c r="GX565" s="3">
        <f t="shared" si="288"/>
        <v>0</v>
      </c>
    </row>
    <row r="567" spans="1:245" x14ac:dyDescent="0.2">
      <c r="A567">
        <v>17</v>
      </c>
      <c r="B567">
        <v>1</v>
      </c>
      <c r="C567">
        <f>ROW(SmtRes!A111)</f>
        <v>111</v>
      </c>
      <c r="D567">
        <f>ROW(EtalonRes!A196)</f>
        <v>196</v>
      </c>
      <c r="E567" t="s">
        <v>267</v>
      </c>
      <c r="F567" t="s">
        <v>268</v>
      </c>
      <c r="G567" t="s">
        <v>497</v>
      </c>
      <c r="H567" t="s">
        <v>18</v>
      </c>
      <c r="I567">
        <v>270</v>
      </c>
      <c r="J567">
        <v>0</v>
      </c>
      <c r="K567">
        <v>270</v>
      </c>
      <c r="O567">
        <f t="shared" ref="O567:O573" si="289">ROUND(CP567,2)</f>
        <v>28754.35</v>
      </c>
      <c r="P567">
        <f t="shared" ref="P567:P573" si="290">ROUND(CQ567*I567,2)</f>
        <v>340.2</v>
      </c>
      <c r="Q567">
        <f t="shared" ref="Q567:Q573" si="291">ROUND(CR567*I567,2)</f>
        <v>0</v>
      </c>
      <c r="R567">
        <f t="shared" ref="R567:R573" si="292">ROUND(CS567*I567,2)</f>
        <v>0</v>
      </c>
      <c r="S567">
        <f t="shared" ref="S567:S573" si="293">ROUND(CT567*I567,2)</f>
        <v>28414.15</v>
      </c>
      <c r="T567">
        <f t="shared" ref="T567:T573" si="294">ROUND(CU567*I567,2)</f>
        <v>0</v>
      </c>
      <c r="U567">
        <f t="shared" ref="U567:U573" si="295">CV567*I567</f>
        <v>50.544000000000004</v>
      </c>
      <c r="V567">
        <f t="shared" ref="V567:V573" si="296">CW567*I567</f>
        <v>0</v>
      </c>
      <c r="W567">
        <f t="shared" ref="W567:W573" si="297">ROUND(CX567*I567,2)</f>
        <v>0</v>
      </c>
      <c r="X567">
        <f t="shared" ref="X567:Y573" si="298">ROUND(CY567,2)</f>
        <v>19889.91</v>
      </c>
      <c r="Y567">
        <f t="shared" si="298"/>
        <v>2841.42</v>
      </c>
      <c r="AA567">
        <v>1473091778</v>
      </c>
      <c r="AB567">
        <f t="shared" ref="AB567:AB573" si="299">ROUND((AC567+AD567+AF567),6)</f>
        <v>106.49760000000001</v>
      </c>
      <c r="AC567">
        <f>ROUND((ES567),6)</f>
        <v>1.26</v>
      </c>
      <c r="AD567">
        <f>ROUND((((ET567)-(EU567))+AE567),6)</f>
        <v>0</v>
      </c>
      <c r="AE567">
        <f>ROUND((EU567),6)</f>
        <v>0</v>
      </c>
      <c r="AF567">
        <f>ROUND(((EV567*1.04)),6)</f>
        <v>105.2376</v>
      </c>
      <c r="AG567">
        <f t="shared" ref="AG567:AG573" si="300">ROUND((AP567),6)</f>
        <v>0</v>
      </c>
      <c r="AH567">
        <f>((EW567*1.04))</f>
        <v>0.18720000000000001</v>
      </c>
      <c r="AI567">
        <f>(EX567)</f>
        <v>0</v>
      </c>
      <c r="AJ567">
        <f t="shared" ref="AJ567:AJ573" si="301">(AS567)</f>
        <v>0</v>
      </c>
      <c r="AK567">
        <v>102.45</v>
      </c>
      <c r="AL567">
        <v>1.26</v>
      </c>
      <c r="AM567">
        <v>0</v>
      </c>
      <c r="AN567">
        <v>0</v>
      </c>
      <c r="AO567">
        <v>101.19</v>
      </c>
      <c r="AP567">
        <v>0</v>
      </c>
      <c r="AQ567">
        <v>0.18</v>
      </c>
      <c r="AR567">
        <v>0</v>
      </c>
      <c r="AS567">
        <v>0</v>
      </c>
      <c r="AT567">
        <v>70</v>
      </c>
      <c r="AU567">
        <v>10</v>
      </c>
      <c r="AV567">
        <v>1</v>
      </c>
      <c r="AW567">
        <v>1</v>
      </c>
      <c r="AZ567">
        <v>1</v>
      </c>
      <c r="BA567">
        <v>1</v>
      </c>
      <c r="BB567">
        <v>1</v>
      </c>
      <c r="BC567">
        <v>1</v>
      </c>
      <c r="BD567" t="s">
        <v>3</v>
      </c>
      <c r="BE567" t="s">
        <v>3</v>
      </c>
      <c r="BF567" t="s">
        <v>3</v>
      </c>
      <c r="BG567" t="s">
        <v>3</v>
      </c>
      <c r="BH567">
        <v>0</v>
      </c>
      <c r="BI567">
        <v>4</v>
      </c>
      <c r="BJ567" t="s">
        <v>269</v>
      </c>
      <c r="BM567">
        <v>0</v>
      </c>
      <c r="BN567">
        <v>0</v>
      </c>
      <c r="BO567" t="s">
        <v>3</v>
      </c>
      <c r="BP567">
        <v>0</v>
      </c>
      <c r="BQ567">
        <v>1</v>
      </c>
      <c r="BR567">
        <v>0</v>
      </c>
      <c r="BS567">
        <v>1</v>
      </c>
      <c r="BT567">
        <v>1</v>
      </c>
      <c r="BU567">
        <v>1</v>
      </c>
      <c r="BV567">
        <v>1</v>
      </c>
      <c r="BW567">
        <v>1</v>
      </c>
      <c r="BX567">
        <v>1</v>
      </c>
      <c r="BY567" t="s">
        <v>3</v>
      </c>
      <c r="BZ567">
        <v>70</v>
      </c>
      <c r="CA567">
        <v>10</v>
      </c>
      <c r="CB567" t="s">
        <v>3</v>
      </c>
      <c r="CE567">
        <v>0</v>
      </c>
      <c r="CF567">
        <v>0</v>
      </c>
      <c r="CG567">
        <v>0</v>
      </c>
      <c r="CM567">
        <v>0</v>
      </c>
      <c r="CN567" t="s">
        <v>270</v>
      </c>
      <c r="CO567">
        <v>0</v>
      </c>
      <c r="CP567">
        <f t="shared" ref="CP567:CP573" si="302">(P567+Q567+S567)</f>
        <v>28754.350000000002</v>
      </c>
      <c r="CQ567">
        <f t="shared" ref="CQ567:CQ573" si="303">(AC567*BC567*AW567)</f>
        <v>1.26</v>
      </c>
      <c r="CR567">
        <f>((((ET567)*BB567-(EU567)*BS567)+AE567*BS567)*AV567)</f>
        <v>0</v>
      </c>
      <c r="CS567">
        <f t="shared" ref="CS567:CS573" si="304">(AE567*BS567*AV567)</f>
        <v>0</v>
      </c>
      <c r="CT567">
        <f t="shared" ref="CT567:CT573" si="305">(AF567*BA567*AV567)</f>
        <v>105.2376</v>
      </c>
      <c r="CU567">
        <f t="shared" ref="CU567:CU573" si="306">AG567</f>
        <v>0</v>
      </c>
      <c r="CV567">
        <f t="shared" ref="CV567:CV573" si="307">(AH567*AV567)</f>
        <v>0.18720000000000001</v>
      </c>
      <c r="CW567">
        <f t="shared" ref="CW567:CX573" si="308">AI567</f>
        <v>0</v>
      </c>
      <c r="CX567">
        <f t="shared" si="308"/>
        <v>0</v>
      </c>
      <c r="CY567">
        <f t="shared" ref="CY567:CY573" si="309">((S567*BZ567)/100)</f>
        <v>19889.904999999999</v>
      </c>
      <c r="CZ567">
        <f t="shared" ref="CZ567:CZ573" si="310">((S567*CA567)/100)</f>
        <v>2841.415</v>
      </c>
      <c r="DB567">
        <v>1</v>
      </c>
      <c r="DC567" t="s">
        <v>3</v>
      </c>
      <c r="DD567" t="s">
        <v>3</v>
      </c>
      <c r="DE567" t="s">
        <v>3</v>
      </c>
      <c r="DF567" t="s">
        <v>3</v>
      </c>
      <c r="DG567" t="s">
        <v>271</v>
      </c>
      <c r="DH567" t="s">
        <v>3</v>
      </c>
      <c r="DI567" t="s">
        <v>271</v>
      </c>
      <c r="DJ567" t="s">
        <v>3</v>
      </c>
      <c r="DK567" t="s">
        <v>3</v>
      </c>
      <c r="DL567" t="s">
        <v>3</v>
      </c>
      <c r="DM567" t="s">
        <v>3</v>
      </c>
      <c r="DN567">
        <v>0</v>
      </c>
      <c r="DO567">
        <v>0</v>
      </c>
      <c r="DP567">
        <v>1</v>
      </c>
      <c r="DQ567">
        <v>1</v>
      </c>
      <c r="DU567">
        <v>16987630</v>
      </c>
      <c r="DV567" t="s">
        <v>18</v>
      </c>
      <c r="DW567" t="s">
        <v>18</v>
      </c>
      <c r="DX567">
        <v>1</v>
      </c>
      <c r="DZ567" t="s">
        <v>3</v>
      </c>
      <c r="EA567" t="s">
        <v>3</v>
      </c>
      <c r="EB567" t="s">
        <v>3</v>
      </c>
      <c r="EC567" t="s">
        <v>3</v>
      </c>
      <c r="EE567">
        <v>1441815344</v>
      </c>
      <c r="EF567">
        <v>1</v>
      </c>
      <c r="EG567" t="s">
        <v>21</v>
      </c>
      <c r="EH567">
        <v>0</v>
      </c>
      <c r="EI567" t="s">
        <v>3</v>
      </c>
      <c r="EJ567">
        <v>4</v>
      </c>
      <c r="EK567">
        <v>0</v>
      </c>
      <c r="EL567" t="s">
        <v>22</v>
      </c>
      <c r="EM567" t="s">
        <v>23</v>
      </c>
      <c r="EO567" t="s">
        <v>272</v>
      </c>
      <c r="EQ567">
        <v>0</v>
      </c>
      <c r="ER567">
        <v>102.45</v>
      </c>
      <c r="ES567">
        <v>1.26</v>
      </c>
      <c r="ET567">
        <v>0</v>
      </c>
      <c r="EU567">
        <v>0</v>
      </c>
      <c r="EV567">
        <v>101.19</v>
      </c>
      <c r="EW567">
        <v>0.18</v>
      </c>
      <c r="EX567">
        <v>0</v>
      </c>
      <c r="EY567">
        <v>0</v>
      </c>
      <c r="FQ567">
        <v>0</v>
      </c>
      <c r="FR567">
        <f t="shared" ref="FR567:FR573" si="311">ROUND(IF(BI567=3,GM567,0),2)</f>
        <v>0</v>
      </c>
      <c r="FS567">
        <v>0</v>
      </c>
      <c r="FX567">
        <v>70</v>
      </c>
      <c r="FY567">
        <v>10</v>
      </c>
      <c r="GA567" t="s">
        <v>3</v>
      </c>
      <c r="GD567">
        <v>0</v>
      </c>
      <c r="GF567">
        <v>-1287321010</v>
      </c>
      <c r="GG567">
        <v>2</v>
      </c>
      <c r="GH567">
        <v>1</v>
      </c>
      <c r="GI567">
        <v>-2</v>
      </c>
      <c r="GJ567">
        <v>0</v>
      </c>
      <c r="GK567">
        <f>ROUND(R567*(R12)/100,2)</f>
        <v>0</v>
      </c>
      <c r="GL567">
        <f t="shared" ref="GL567:GL573" si="312">ROUND(IF(AND(BH567=3,BI567=3,FS567&lt;&gt;0),P567,0),2)</f>
        <v>0</v>
      </c>
      <c r="GM567">
        <f t="shared" ref="GM567:GM573" si="313">ROUND(O567+X567+Y567+GK567,2)+GX567</f>
        <v>51485.68</v>
      </c>
      <c r="GN567">
        <f t="shared" ref="GN567:GN573" si="314">IF(OR(BI567=0,BI567=1),GM567-GX567,0)</f>
        <v>0</v>
      </c>
      <c r="GO567">
        <f t="shared" ref="GO567:GO573" si="315">IF(BI567=2,GM567-GX567,0)</f>
        <v>0</v>
      </c>
      <c r="GP567">
        <f t="shared" ref="GP567:GP573" si="316">IF(BI567=4,GM567-GX567,0)</f>
        <v>51485.68</v>
      </c>
      <c r="GR567">
        <v>0</v>
      </c>
      <c r="GS567">
        <v>3</v>
      </c>
      <c r="GT567">
        <v>0</v>
      </c>
      <c r="GU567" t="s">
        <v>3</v>
      </c>
      <c r="GV567">
        <f t="shared" ref="GV567:GV573" si="317">ROUND((GT567),6)</f>
        <v>0</v>
      </c>
      <c r="GW567">
        <v>1</v>
      </c>
      <c r="GX567">
        <f t="shared" ref="GX567:GX573" si="318">ROUND(HC567*I567,2)</f>
        <v>0</v>
      </c>
      <c r="HA567">
        <v>0</v>
      </c>
      <c r="HB567">
        <v>0</v>
      </c>
      <c r="HC567">
        <f t="shared" ref="HC567:HC573" si="319">GV567*GW567</f>
        <v>0</v>
      </c>
      <c r="HE567" t="s">
        <v>3</v>
      </c>
      <c r="HF567" t="s">
        <v>3</v>
      </c>
      <c r="HM567" t="s">
        <v>3</v>
      </c>
      <c r="HN567" t="s">
        <v>3</v>
      </c>
      <c r="HO567" t="s">
        <v>3</v>
      </c>
      <c r="HP567" t="s">
        <v>3</v>
      </c>
      <c r="HQ567" t="s">
        <v>3</v>
      </c>
      <c r="IK567">
        <v>0</v>
      </c>
    </row>
    <row r="568" spans="1:245" x14ac:dyDescent="0.2">
      <c r="A568">
        <v>17</v>
      </c>
      <c r="B568">
        <v>1</v>
      </c>
      <c r="C568">
        <f>ROW(SmtRes!A113)</f>
        <v>113</v>
      </c>
      <c r="D568">
        <f>ROW(EtalonRes!A198)</f>
        <v>198</v>
      </c>
      <c r="E568" t="s">
        <v>273</v>
      </c>
      <c r="F568" t="s">
        <v>274</v>
      </c>
      <c r="G568" t="s">
        <v>498</v>
      </c>
      <c r="H568" t="s">
        <v>18</v>
      </c>
      <c r="I568">
        <f>ROUND(10+2,9)</f>
        <v>12</v>
      </c>
      <c r="J568">
        <v>0</v>
      </c>
      <c r="K568">
        <f>ROUND(10+2,9)</f>
        <v>12</v>
      </c>
      <c r="O568">
        <f t="shared" si="289"/>
        <v>1281.69</v>
      </c>
      <c r="P568">
        <f t="shared" si="290"/>
        <v>18.84</v>
      </c>
      <c r="Q568">
        <f t="shared" si="291"/>
        <v>0</v>
      </c>
      <c r="R568">
        <f t="shared" si="292"/>
        <v>0</v>
      </c>
      <c r="S568">
        <f t="shared" si="293"/>
        <v>1262.8499999999999</v>
      </c>
      <c r="T568">
        <f t="shared" si="294"/>
        <v>0</v>
      </c>
      <c r="U568">
        <f t="shared" si="295"/>
        <v>2.2464</v>
      </c>
      <c r="V568">
        <f t="shared" si="296"/>
        <v>0</v>
      </c>
      <c r="W568">
        <f t="shared" si="297"/>
        <v>0</v>
      </c>
      <c r="X568">
        <f t="shared" si="298"/>
        <v>884</v>
      </c>
      <c r="Y568">
        <f t="shared" si="298"/>
        <v>126.29</v>
      </c>
      <c r="AA568">
        <v>1473091778</v>
      </c>
      <c r="AB568">
        <f t="shared" si="299"/>
        <v>106.80759999999999</v>
      </c>
      <c r="AC568">
        <f>ROUND((ES568),6)</f>
        <v>1.57</v>
      </c>
      <c r="AD568">
        <f>ROUND((((ET568)-(EU568))+AE568),6)</f>
        <v>0</v>
      </c>
      <c r="AE568">
        <f>ROUND((EU568),6)</f>
        <v>0</v>
      </c>
      <c r="AF568">
        <f>ROUND(((EV568*1.04)),6)</f>
        <v>105.2376</v>
      </c>
      <c r="AG568">
        <f t="shared" si="300"/>
        <v>0</v>
      </c>
      <c r="AH568">
        <f>((EW568*1.04))</f>
        <v>0.18720000000000001</v>
      </c>
      <c r="AI568">
        <f>(EX568)</f>
        <v>0</v>
      </c>
      <c r="AJ568">
        <f t="shared" si="301"/>
        <v>0</v>
      </c>
      <c r="AK568">
        <v>102.76</v>
      </c>
      <c r="AL568">
        <v>1.57</v>
      </c>
      <c r="AM568">
        <v>0</v>
      </c>
      <c r="AN568">
        <v>0</v>
      </c>
      <c r="AO568">
        <v>101.19</v>
      </c>
      <c r="AP568">
        <v>0</v>
      </c>
      <c r="AQ568">
        <v>0.18</v>
      </c>
      <c r="AR568">
        <v>0</v>
      </c>
      <c r="AS568">
        <v>0</v>
      </c>
      <c r="AT568">
        <v>70</v>
      </c>
      <c r="AU568">
        <v>10</v>
      </c>
      <c r="AV568">
        <v>1</v>
      </c>
      <c r="AW568">
        <v>1</v>
      </c>
      <c r="AZ568">
        <v>1</v>
      </c>
      <c r="BA568">
        <v>1</v>
      </c>
      <c r="BB568">
        <v>1</v>
      </c>
      <c r="BC568">
        <v>1</v>
      </c>
      <c r="BD568" t="s">
        <v>3</v>
      </c>
      <c r="BE568" t="s">
        <v>3</v>
      </c>
      <c r="BF568" t="s">
        <v>3</v>
      </c>
      <c r="BG568" t="s">
        <v>3</v>
      </c>
      <c r="BH568">
        <v>0</v>
      </c>
      <c r="BI568">
        <v>4</v>
      </c>
      <c r="BJ568" t="s">
        <v>275</v>
      </c>
      <c r="BM568">
        <v>0</v>
      </c>
      <c r="BN568">
        <v>0</v>
      </c>
      <c r="BO568" t="s">
        <v>3</v>
      </c>
      <c r="BP568">
        <v>0</v>
      </c>
      <c r="BQ568">
        <v>1</v>
      </c>
      <c r="BR568">
        <v>0</v>
      </c>
      <c r="BS568">
        <v>1</v>
      </c>
      <c r="BT568">
        <v>1</v>
      </c>
      <c r="BU568">
        <v>1</v>
      </c>
      <c r="BV568">
        <v>1</v>
      </c>
      <c r="BW568">
        <v>1</v>
      </c>
      <c r="BX568">
        <v>1</v>
      </c>
      <c r="BY568" t="s">
        <v>3</v>
      </c>
      <c r="BZ568">
        <v>70</v>
      </c>
      <c r="CA568">
        <v>10</v>
      </c>
      <c r="CB568" t="s">
        <v>3</v>
      </c>
      <c r="CE568">
        <v>0</v>
      </c>
      <c r="CF568">
        <v>0</v>
      </c>
      <c r="CG568">
        <v>0</v>
      </c>
      <c r="CM568">
        <v>0</v>
      </c>
      <c r="CN568" t="s">
        <v>270</v>
      </c>
      <c r="CO568">
        <v>0</v>
      </c>
      <c r="CP568">
        <f t="shared" si="302"/>
        <v>1281.6899999999998</v>
      </c>
      <c r="CQ568">
        <f t="shared" si="303"/>
        <v>1.57</v>
      </c>
      <c r="CR568">
        <f>((((ET568)*BB568-(EU568)*BS568)+AE568*BS568)*AV568)</f>
        <v>0</v>
      </c>
      <c r="CS568">
        <f t="shared" si="304"/>
        <v>0</v>
      </c>
      <c r="CT568">
        <f t="shared" si="305"/>
        <v>105.2376</v>
      </c>
      <c r="CU568">
        <f t="shared" si="306"/>
        <v>0</v>
      </c>
      <c r="CV568">
        <f t="shared" si="307"/>
        <v>0.18720000000000001</v>
      </c>
      <c r="CW568">
        <f t="shared" si="308"/>
        <v>0</v>
      </c>
      <c r="CX568">
        <f t="shared" si="308"/>
        <v>0</v>
      </c>
      <c r="CY568">
        <f t="shared" si="309"/>
        <v>883.995</v>
      </c>
      <c r="CZ568">
        <f t="shared" si="310"/>
        <v>126.285</v>
      </c>
      <c r="DB568">
        <v>2</v>
      </c>
      <c r="DC568" t="s">
        <v>3</v>
      </c>
      <c r="DD568" t="s">
        <v>3</v>
      </c>
      <c r="DE568" t="s">
        <v>3</v>
      </c>
      <c r="DF568" t="s">
        <v>3</v>
      </c>
      <c r="DG568" t="s">
        <v>271</v>
      </c>
      <c r="DH568" t="s">
        <v>3</v>
      </c>
      <c r="DI568" t="s">
        <v>271</v>
      </c>
      <c r="DJ568" t="s">
        <v>3</v>
      </c>
      <c r="DK568" t="s">
        <v>3</v>
      </c>
      <c r="DL568" t="s">
        <v>3</v>
      </c>
      <c r="DM568" t="s">
        <v>3</v>
      </c>
      <c r="DN568">
        <v>0</v>
      </c>
      <c r="DO568">
        <v>0</v>
      </c>
      <c r="DP568">
        <v>1</v>
      </c>
      <c r="DQ568">
        <v>1</v>
      </c>
      <c r="DU568">
        <v>16987630</v>
      </c>
      <c r="DV568" t="s">
        <v>18</v>
      </c>
      <c r="DW568" t="s">
        <v>18</v>
      </c>
      <c r="DX568">
        <v>1</v>
      </c>
      <c r="DZ568" t="s">
        <v>3</v>
      </c>
      <c r="EA568" t="s">
        <v>3</v>
      </c>
      <c r="EB568" t="s">
        <v>3</v>
      </c>
      <c r="EC568" t="s">
        <v>3</v>
      </c>
      <c r="EE568">
        <v>1441815344</v>
      </c>
      <c r="EF568">
        <v>1</v>
      </c>
      <c r="EG568" t="s">
        <v>21</v>
      </c>
      <c r="EH568">
        <v>0</v>
      </c>
      <c r="EI568" t="s">
        <v>3</v>
      </c>
      <c r="EJ568">
        <v>4</v>
      </c>
      <c r="EK568">
        <v>0</v>
      </c>
      <c r="EL568" t="s">
        <v>22</v>
      </c>
      <c r="EM568" t="s">
        <v>23</v>
      </c>
      <c r="EO568" t="s">
        <v>272</v>
      </c>
      <c r="EQ568">
        <v>0</v>
      </c>
      <c r="ER568">
        <v>102.76</v>
      </c>
      <c r="ES568">
        <v>1.57</v>
      </c>
      <c r="ET568">
        <v>0</v>
      </c>
      <c r="EU568">
        <v>0</v>
      </c>
      <c r="EV568">
        <v>101.19</v>
      </c>
      <c r="EW568">
        <v>0.18</v>
      </c>
      <c r="EX568">
        <v>0</v>
      </c>
      <c r="EY568">
        <v>0</v>
      </c>
      <c r="FQ568">
        <v>0</v>
      </c>
      <c r="FR568">
        <f t="shared" si="311"/>
        <v>0</v>
      </c>
      <c r="FS568">
        <v>0</v>
      </c>
      <c r="FX568">
        <v>70</v>
      </c>
      <c r="FY568">
        <v>10</v>
      </c>
      <c r="GA568" t="s">
        <v>3</v>
      </c>
      <c r="GD568">
        <v>0</v>
      </c>
      <c r="GF568">
        <v>1370097435</v>
      </c>
      <c r="GG568">
        <v>2</v>
      </c>
      <c r="GH568">
        <v>1</v>
      </c>
      <c r="GI568">
        <v>-2</v>
      </c>
      <c r="GJ568">
        <v>0</v>
      </c>
      <c r="GK568">
        <f>ROUND(R568*(R12)/100,2)</f>
        <v>0</v>
      </c>
      <c r="GL568">
        <f t="shared" si="312"/>
        <v>0</v>
      </c>
      <c r="GM568">
        <f t="shared" si="313"/>
        <v>2291.98</v>
      </c>
      <c r="GN568">
        <f t="shared" si="314"/>
        <v>0</v>
      </c>
      <c r="GO568">
        <f t="shared" si="315"/>
        <v>0</v>
      </c>
      <c r="GP568">
        <f t="shared" si="316"/>
        <v>2291.98</v>
      </c>
      <c r="GR568">
        <v>0</v>
      </c>
      <c r="GS568">
        <v>3</v>
      </c>
      <c r="GT568">
        <v>0</v>
      </c>
      <c r="GU568" t="s">
        <v>3</v>
      </c>
      <c r="GV568">
        <f t="shared" si="317"/>
        <v>0</v>
      </c>
      <c r="GW568">
        <v>1</v>
      </c>
      <c r="GX568">
        <f t="shared" si="318"/>
        <v>0</v>
      </c>
      <c r="HA568">
        <v>0</v>
      </c>
      <c r="HB568">
        <v>0</v>
      </c>
      <c r="HC568">
        <f t="shared" si="319"/>
        <v>0</v>
      </c>
      <c r="HE568" t="s">
        <v>3</v>
      </c>
      <c r="HF568" t="s">
        <v>3</v>
      </c>
      <c r="HM568" t="s">
        <v>3</v>
      </c>
      <c r="HN568" t="s">
        <v>3</v>
      </c>
      <c r="HO568" t="s">
        <v>3</v>
      </c>
      <c r="HP568" t="s">
        <v>3</v>
      </c>
      <c r="HQ568" t="s">
        <v>3</v>
      </c>
      <c r="IK568">
        <v>0</v>
      </c>
    </row>
    <row r="569" spans="1:245" x14ac:dyDescent="0.2">
      <c r="A569">
        <v>17</v>
      </c>
      <c r="B569">
        <v>1</v>
      </c>
      <c r="C569">
        <f>ROW(SmtRes!A115)</f>
        <v>115</v>
      </c>
      <c r="D569">
        <f>ROW(EtalonRes!A200)</f>
        <v>200</v>
      </c>
      <c r="E569" t="s">
        <v>276</v>
      </c>
      <c r="F569" t="s">
        <v>277</v>
      </c>
      <c r="G569" t="s">
        <v>278</v>
      </c>
      <c r="H569" t="s">
        <v>18</v>
      </c>
      <c r="I569">
        <f>ROUND(18+12,9)</f>
        <v>30</v>
      </c>
      <c r="J569">
        <v>0</v>
      </c>
      <c r="K569">
        <f>ROUND(18+12,9)</f>
        <v>30</v>
      </c>
      <c r="O569">
        <f t="shared" si="289"/>
        <v>17690.400000000001</v>
      </c>
      <c r="P569">
        <f t="shared" si="290"/>
        <v>151.19999999999999</v>
      </c>
      <c r="Q569">
        <f t="shared" si="291"/>
        <v>0</v>
      </c>
      <c r="R569">
        <f t="shared" si="292"/>
        <v>0</v>
      </c>
      <c r="S569">
        <f t="shared" si="293"/>
        <v>17539.2</v>
      </c>
      <c r="T569">
        <f t="shared" si="294"/>
        <v>0</v>
      </c>
      <c r="U569">
        <f t="shared" si="295"/>
        <v>31.200000000000003</v>
      </c>
      <c r="V569">
        <f t="shared" si="296"/>
        <v>0</v>
      </c>
      <c r="W569">
        <f t="shared" si="297"/>
        <v>0</v>
      </c>
      <c r="X569">
        <f t="shared" si="298"/>
        <v>12277.44</v>
      </c>
      <c r="Y569">
        <f t="shared" si="298"/>
        <v>1753.92</v>
      </c>
      <c r="AA569">
        <v>1473091778</v>
      </c>
      <c r="AB569">
        <f t="shared" si="299"/>
        <v>589.67999999999995</v>
      </c>
      <c r="AC569">
        <f>ROUND(((ES569*4)),6)</f>
        <v>5.04</v>
      </c>
      <c r="AD569">
        <f>ROUND(((((ET569*4))-((EU569*4)))+AE569),6)</f>
        <v>0</v>
      </c>
      <c r="AE569">
        <f>ROUND(((EU569*4)),6)</f>
        <v>0</v>
      </c>
      <c r="AF569">
        <f>ROUND(((EV569*4)),6)</f>
        <v>584.64</v>
      </c>
      <c r="AG569">
        <f t="shared" si="300"/>
        <v>0</v>
      </c>
      <c r="AH569">
        <f>((EW569*4))</f>
        <v>1.04</v>
      </c>
      <c r="AI569">
        <f>((EX569*4))</f>
        <v>0</v>
      </c>
      <c r="AJ569">
        <f t="shared" si="301"/>
        <v>0</v>
      </c>
      <c r="AK569">
        <v>147.41999999999999</v>
      </c>
      <c r="AL569">
        <v>1.26</v>
      </c>
      <c r="AM569">
        <v>0</v>
      </c>
      <c r="AN569">
        <v>0</v>
      </c>
      <c r="AO569">
        <v>146.16</v>
      </c>
      <c r="AP569">
        <v>0</v>
      </c>
      <c r="AQ569">
        <v>0.26</v>
      </c>
      <c r="AR569">
        <v>0</v>
      </c>
      <c r="AS569">
        <v>0</v>
      </c>
      <c r="AT569">
        <v>70</v>
      </c>
      <c r="AU569">
        <v>10</v>
      </c>
      <c r="AV569">
        <v>1</v>
      </c>
      <c r="AW569">
        <v>1</v>
      </c>
      <c r="AZ569">
        <v>1</v>
      </c>
      <c r="BA569">
        <v>1</v>
      </c>
      <c r="BB569">
        <v>1</v>
      </c>
      <c r="BC569">
        <v>1</v>
      </c>
      <c r="BD569" t="s">
        <v>3</v>
      </c>
      <c r="BE569" t="s">
        <v>3</v>
      </c>
      <c r="BF569" t="s">
        <v>3</v>
      </c>
      <c r="BG569" t="s">
        <v>3</v>
      </c>
      <c r="BH569">
        <v>0</v>
      </c>
      <c r="BI569">
        <v>4</v>
      </c>
      <c r="BJ569" t="s">
        <v>279</v>
      </c>
      <c r="BM569">
        <v>0</v>
      </c>
      <c r="BN569">
        <v>0</v>
      </c>
      <c r="BO569" t="s">
        <v>3</v>
      </c>
      <c r="BP569">
        <v>0</v>
      </c>
      <c r="BQ569">
        <v>1</v>
      </c>
      <c r="BR569">
        <v>0</v>
      </c>
      <c r="BS569">
        <v>1</v>
      </c>
      <c r="BT569">
        <v>1</v>
      </c>
      <c r="BU569">
        <v>1</v>
      </c>
      <c r="BV569">
        <v>1</v>
      </c>
      <c r="BW569">
        <v>1</v>
      </c>
      <c r="BX569">
        <v>1</v>
      </c>
      <c r="BY569" t="s">
        <v>3</v>
      </c>
      <c r="BZ569">
        <v>70</v>
      </c>
      <c r="CA569">
        <v>10</v>
      </c>
      <c r="CB569" t="s">
        <v>3</v>
      </c>
      <c r="CE569">
        <v>0</v>
      </c>
      <c r="CF569">
        <v>0</v>
      </c>
      <c r="CG569">
        <v>0</v>
      </c>
      <c r="CM569">
        <v>0</v>
      </c>
      <c r="CN569" t="s">
        <v>3</v>
      </c>
      <c r="CO569">
        <v>0</v>
      </c>
      <c r="CP569">
        <f t="shared" si="302"/>
        <v>17690.400000000001</v>
      </c>
      <c r="CQ569">
        <f t="shared" si="303"/>
        <v>5.04</v>
      </c>
      <c r="CR569">
        <f>(((((ET569*4))*BB569-((EU569*4))*BS569)+AE569*BS569)*AV569)</f>
        <v>0</v>
      </c>
      <c r="CS569">
        <f t="shared" si="304"/>
        <v>0</v>
      </c>
      <c r="CT569">
        <f t="shared" si="305"/>
        <v>584.64</v>
      </c>
      <c r="CU569">
        <f t="shared" si="306"/>
        <v>0</v>
      </c>
      <c r="CV569">
        <f t="shared" si="307"/>
        <v>1.04</v>
      </c>
      <c r="CW569">
        <f t="shared" si="308"/>
        <v>0</v>
      </c>
      <c r="CX569">
        <f t="shared" si="308"/>
        <v>0</v>
      </c>
      <c r="CY569">
        <f t="shared" si="309"/>
        <v>12277.44</v>
      </c>
      <c r="CZ569">
        <f t="shared" si="310"/>
        <v>1753.92</v>
      </c>
      <c r="DC569" t="s">
        <v>3</v>
      </c>
      <c r="DD569" t="s">
        <v>28</v>
      </c>
      <c r="DE569" t="s">
        <v>28</v>
      </c>
      <c r="DF569" t="s">
        <v>28</v>
      </c>
      <c r="DG569" t="s">
        <v>28</v>
      </c>
      <c r="DH569" t="s">
        <v>3</v>
      </c>
      <c r="DI569" t="s">
        <v>28</v>
      </c>
      <c r="DJ569" t="s">
        <v>28</v>
      </c>
      <c r="DK569" t="s">
        <v>3</v>
      </c>
      <c r="DL569" t="s">
        <v>3</v>
      </c>
      <c r="DM569" t="s">
        <v>3</v>
      </c>
      <c r="DN569">
        <v>0</v>
      </c>
      <c r="DO569">
        <v>0</v>
      </c>
      <c r="DP569">
        <v>1</v>
      </c>
      <c r="DQ569">
        <v>1</v>
      </c>
      <c r="DU569">
        <v>16987630</v>
      </c>
      <c r="DV569" t="s">
        <v>18</v>
      </c>
      <c r="DW569" t="s">
        <v>18</v>
      </c>
      <c r="DX569">
        <v>1</v>
      </c>
      <c r="DZ569" t="s">
        <v>3</v>
      </c>
      <c r="EA569" t="s">
        <v>3</v>
      </c>
      <c r="EB569" t="s">
        <v>3</v>
      </c>
      <c r="EC569" t="s">
        <v>3</v>
      </c>
      <c r="EE569">
        <v>1441815344</v>
      </c>
      <c r="EF569">
        <v>1</v>
      </c>
      <c r="EG569" t="s">
        <v>21</v>
      </c>
      <c r="EH569">
        <v>0</v>
      </c>
      <c r="EI569" t="s">
        <v>3</v>
      </c>
      <c r="EJ569">
        <v>4</v>
      </c>
      <c r="EK569">
        <v>0</v>
      </c>
      <c r="EL569" t="s">
        <v>22</v>
      </c>
      <c r="EM569" t="s">
        <v>23</v>
      </c>
      <c r="EO569" t="s">
        <v>3</v>
      </c>
      <c r="EQ569">
        <v>0</v>
      </c>
      <c r="ER569">
        <v>147.41999999999999</v>
      </c>
      <c r="ES569">
        <v>1.26</v>
      </c>
      <c r="ET569">
        <v>0</v>
      </c>
      <c r="EU569">
        <v>0</v>
      </c>
      <c r="EV569">
        <v>146.16</v>
      </c>
      <c r="EW569">
        <v>0.26</v>
      </c>
      <c r="EX569">
        <v>0</v>
      </c>
      <c r="EY569">
        <v>0</v>
      </c>
      <c r="FQ569">
        <v>0</v>
      </c>
      <c r="FR569">
        <f t="shared" si="311"/>
        <v>0</v>
      </c>
      <c r="FS569">
        <v>0</v>
      </c>
      <c r="FX569">
        <v>70</v>
      </c>
      <c r="FY569">
        <v>10</v>
      </c>
      <c r="GA569" t="s">
        <v>3</v>
      </c>
      <c r="GD569">
        <v>0</v>
      </c>
      <c r="GF569">
        <v>1674503205</v>
      </c>
      <c r="GG569">
        <v>2</v>
      </c>
      <c r="GH569">
        <v>1</v>
      </c>
      <c r="GI569">
        <v>-2</v>
      </c>
      <c r="GJ569">
        <v>0</v>
      </c>
      <c r="GK569">
        <f>ROUND(R569*(R12)/100,2)</f>
        <v>0</v>
      </c>
      <c r="GL569">
        <f t="shared" si="312"/>
        <v>0</v>
      </c>
      <c r="GM569">
        <f t="shared" si="313"/>
        <v>31721.759999999998</v>
      </c>
      <c r="GN569">
        <f t="shared" si="314"/>
        <v>0</v>
      </c>
      <c r="GO569">
        <f t="shared" si="315"/>
        <v>0</v>
      </c>
      <c r="GP569">
        <f t="shared" si="316"/>
        <v>31721.759999999998</v>
      </c>
      <c r="GR569">
        <v>0</v>
      </c>
      <c r="GS569">
        <v>3</v>
      </c>
      <c r="GT569">
        <v>0</v>
      </c>
      <c r="GU569" t="s">
        <v>3</v>
      </c>
      <c r="GV569">
        <f t="shared" si="317"/>
        <v>0</v>
      </c>
      <c r="GW569">
        <v>1</v>
      </c>
      <c r="GX569">
        <f t="shared" si="318"/>
        <v>0</v>
      </c>
      <c r="HA569">
        <v>0</v>
      </c>
      <c r="HB569">
        <v>0</v>
      </c>
      <c r="HC569">
        <f t="shared" si="319"/>
        <v>0</v>
      </c>
      <c r="HE569" t="s">
        <v>3</v>
      </c>
      <c r="HF569" t="s">
        <v>3</v>
      </c>
      <c r="HM569" t="s">
        <v>3</v>
      </c>
      <c r="HN569" t="s">
        <v>3</v>
      </c>
      <c r="HO569" t="s">
        <v>3</v>
      </c>
      <c r="HP569" t="s">
        <v>3</v>
      </c>
      <c r="HQ569" t="s">
        <v>3</v>
      </c>
      <c r="IK569">
        <v>0</v>
      </c>
    </row>
    <row r="570" spans="1:245" x14ac:dyDescent="0.2">
      <c r="A570">
        <v>17</v>
      </c>
      <c r="B570">
        <v>1</v>
      </c>
      <c r="C570">
        <f>ROW(SmtRes!A119)</f>
        <v>119</v>
      </c>
      <c r="D570">
        <f>ROW(EtalonRes!A204)</f>
        <v>204</v>
      </c>
      <c r="E570" t="s">
        <v>280</v>
      </c>
      <c r="F570" t="s">
        <v>281</v>
      </c>
      <c r="G570" t="s">
        <v>282</v>
      </c>
      <c r="H570" t="s">
        <v>18</v>
      </c>
      <c r="I570">
        <v>51</v>
      </c>
      <c r="J570">
        <v>0</v>
      </c>
      <c r="K570">
        <v>51</v>
      </c>
      <c r="O570">
        <f t="shared" si="289"/>
        <v>11222.82</v>
      </c>
      <c r="P570">
        <f t="shared" si="290"/>
        <v>488.58</v>
      </c>
      <c r="Q570">
        <f t="shared" si="291"/>
        <v>0</v>
      </c>
      <c r="R570">
        <f t="shared" si="292"/>
        <v>0</v>
      </c>
      <c r="S570">
        <f t="shared" si="293"/>
        <v>10734.24</v>
      </c>
      <c r="T570">
        <f t="shared" si="294"/>
        <v>0</v>
      </c>
      <c r="U570">
        <f t="shared" si="295"/>
        <v>19.0944</v>
      </c>
      <c r="V570">
        <f t="shared" si="296"/>
        <v>0</v>
      </c>
      <c r="W570">
        <f t="shared" si="297"/>
        <v>0</v>
      </c>
      <c r="X570">
        <f t="shared" si="298"/>
        <v>7513.97</v>
      </c>
      <c r="Y570">
        <f t="shared" si="298"/>
        <v>1073.42</v>
      </c>
      <c r="AA570">
        <v>1473091778</v>
      </c>
      <c r="AB570">
        <f t="shared" si="299"/>
        <v>220.05520000000001</v>
      </c>
      <c r="AC570">
        <f>ROUND((ES570),6)</f>
        <v>9.58</v>
      </c>
      <c r="AD570">
        <f>ROUND((((ET570)-(EU570))+AE570),6)</f>
        <v>0</v>
      </c>
      <c r="AE570">
        <f>ROUND((EU570),6)</f>
        <v>0</v>
      </c>
      <c r="AF570">
        <f>ROUND(((EV570*1.04)),6)</f>
        <v>210.4752</v>
      </c>
      <c r="AG570">
        <f t="shared" si="300"/>
        <v>0</v>
      </c>
      <c r="AH570">
        <f>((EW570*1.04))</f>
        <v>0.37440000000000001</v>
      </c>
      <c r="AI570">
        <f>(EX570)</f>
        <v>0</v>
      </c>
      <c r="AJ570">
        <f t="shared" si="301"/>
        <v>0</v>
      </c>
      <c r="AK570">
        <v>211.96</v>
      </c>
      <c r="AL570">
        <v>9.58</v>
      </c>
      <c r="AM570">
        <v>0</v>
      </c>
      <c r="AN570">
        <v>0</v>
      </c>
      <c r="AO570">
        <v>202.38</v>
      </c>
      <c r="AP570">
        <v>0</v>
      </c>
      <c r="AQ570">
        <v>0.36</v>
      </c>
      <c r="AR570">
        <v>0</v>
      </c>
      <c r="AS570">
        <v>0</v>
      </c>
      <c r="AT570">
        <v>70</v>
      </c>
      <c r="AU570">
        <v>10</v>
      </c>
      <c r="AV570">
        <v>1</v>
      </c>
      <c r="AW570">
        <v>1</v>
      </c>
      <c r="AZ570">
        <v>1</v>
      </c>
      <c r="BA570">
        <v>1</v>
      </c>
      <c r="BB570">
        <v>1</v>
      </c>
      <c r="BC570">
        <v>1</v>
      </c>
      <c r="BD570" t="s">
        <v>3</v>
      </c>
      <c r="BE570" t="s">
        <v>3</v>
      </c>
      <c r="BF570" t="s">
        <v>3</v>
      </c>
      <c r="BG570" t="s">
        <v>3</v>
      </c>
      <c r="BH570">
        <v>0</v>
      </c>
      <c r="BI570">
        <v>4</v>
      </c>
      <c r="BJ570" t="s">
        <v>283</v>
      </c>
      <c r="BM570">
        <v>0</v>
      </c>
      <c r="BN570">
        <v>0</v>
      </c>
      <c r="BO570" t="s">
        <v>3</v>
      </c>
      <c r="BP570">
        <v>0</v>
      </c>
      <c r="BQ570">
        <v>1</v>
      </c>
      <c r="BR570">
        <v>0</v>
      </c>
      <c r="BS570">
        <v>1</v>
      </c>
      <c r="BT570">
        <v>1</v>
      </c>
      <c r="BU570">
        <v>1</v>
      </c>
      <c r="BV570">
        <v>1</v>
      </c>
      <c r="BW570">
        <v>1</v>
      </c>
      <c r="BX570">
        <v>1</v>
      </c>
      <c r="BY570" t="s">
        <v>3</v>
      </c>
      <c r="BZ570">
        <v>70</v>
      </c>
      <c r="CA570">
        <v>10</v>
      </c>
      <c r="CB570" t="s">
        <v>3</v>
      </c>
      <c r="CE570">
        <v>0</v>
      </c>
      <c r="CF570">
        <v>0</v>
      </c>
      <c r="CG570">
        <v>0</v>
      </c>
      <c r="CM570">
        <v>0</v>
      </c>
      <c r="CN570" t="s">
        <v>270</v>
      </c>
      <c r="CO570">
        <v>0</v>
      </c>
      <c r="CP570">
        <f t="shared" si="302"/>
        <v>11222.82</v>
      </c>
      <c r="CQ570">
        <f t="shared" si="303"/>
        <v>9.58</v>
      </c>
      <c r="CR570">
        <f>((((ET570)*BB570-(EU570)*BS570)+AE570*BS570)*AV570)</f>
        <v>0</v>
      </c>
      <c r="CS570">
        <f t="shared" si="304"/>
        <v>0</v>
      </c>
      <c r="CT570">
        <f t="shared" si="305"/>
        <v>210.4752</v>
      </c>
      <c r="CU570">
        <f t="shared" si="306"/>
        <v>0</v>
      </c>
      <c r="CV570">
        <f t="shared" si="307"/>
        <v>0.37440000000000001</v>
      </c>
      <c r="CW570">
        <f t="shared" si="308"/>
        <v>0</v>
      </c>
      <c r="CX570">
        <f t="shared" si="308"/>
        <v>0</v>
      </c>
      <c r="CY570">
        <f t="shared" si="309"/>
        <v>7513.9679999999989</v>
      </c>
      <c r="CZ570">
        <f t="shared" si="310"/>
        <v>1073.424</v>
      </c>
      <c r="DC570" t="s">
        <v>3</v>
      </c>
      <c r="DD570" t="s">
        <v>3</v>
      </c>
      <c r="DE570" t="s">
        <v>3</v>
      </c>
      <c r="DF570" t="s">
        <v>3</v>
      </c>
      <c r="DG570" t="s">
        <v>284</v>
      </c>
      <c r="DH570" t="s">
        <v>3</v>
      </c>
      <c r="DI570" t="s">
        <v>284</v>
      </c>
      <c r="DJ570" t="s">
        <v>3</v>
      </c>
      <c r="DK570" t="s">
        <v>3</v>
      </c>
      <c r="DL570" t="s">
        <v>3</v>
      </c>
      <c r="DM570" t="s">
        <v>3</v>
      </c>
      <c r="DN570">
        <v>0</v>
      </c>
      <c r="DO570">
        <v>0</v>
      </c>
      <c r="DP570">
        <v>1</v>
      </c>
      <c r="DQ570">
        <v>1</v>
      </c>
      <c r="DU570">
        <v>16987630</v>
      </c>
      <c r="DV570" t="s">
        <v>18</v>
      </c>
      <c r="DW570" t="s">
        <v>18</v>
      </c>
      <c r="DX570">
        <v>1</v>
      </c>
      <c r="DZ570" t="s">
        <v>3</v>
      </c>
      <c r="EA570" t="s">
        <v>3</v>
      </c>
      <c r="EB570" t="s">
        <v>3</v>
      </c>
      <c r="EC570" t="s">
        <v>3</v>
      </c>
      <c r="EE570">
        <v>1441815344</v>
      </c>
      <c r="EF570">
        <v>1</v>
      </c>
      <c r="EG570" t="s">
        <v>21</v>
      </c>
      <c r="EH570">
        <v>0</v>
      </c>
      <c r="EI570" t="s">
        <v>3</v>
      </c>
      <c r="EJ570">
        <v>4</v>
      </c>
      <c r="EK570">
        <v>0</v>
      </c>
      <c r="EL570" t="s">
        <v>22</v>
      </c>
      <c r="EM570" t="s">
        <v>23</v>
      </c>
      <c r="EO570" t="s">
        <v>272</v>
      </c>
      <c r="EQ570">
        <v>768</v>
      </c>
      <c r="ER570">
        <v>211.96</v>
      </c>
      <c r="ES570">
        <v>9.58</v>
      </c>
      <c r="ET570">
        <v>0</v>
      </c>
      <c r="EU570">
        <v>0</v>
      </c>
      <c r="EV570">
        <v>202.38</v>
      </c>
      <c r="EW570">
        <v>0.36</v>
      </c>
      <c r="EX570">
        <v>0</v>
      </c>
      <c r="EY570">
        <v>0</v>
      </c>
      <c r="FQ570">
        <v>0</v>
      </c>
      <c r="FR570">
        <f t="shared" si="311"/>
        <v>0</v>
      </c>
      <c r="FS570">
        <v>0</v>
      </c>
      <c r="FX570">
        <v>70</v>
      </c>
      <c r="FY570">
        <v>10</v>
      </c>
      <c r="GA570" t="s">
        <v>3</v>
      </c>
      <c r="GD570">
        <v>0</v>
      </c>
      <c r="GF570">
        <v>-505008572</v>
      </c>
      <c r="GG570">
        <v>2</v>
      </c>
      <c r="GH570">
        <v>1</v>
      </c>
      <c r="GI570">
        <v>-2</v>
      </c>
      <c r="GJ570">
        <v>0</v>
      </c>
      <c r="GK570">
        <f>ROUND(R570*(R12)/100,2)</f>
        <v>0</v>
      </c>
      <c r="GL570">
        <f t="shared" si="312"/>
        <v>0</v>
      </c>
      <c r="GM570">
        <f t="shared" si="313"/>
        <v>19810.21</v>
      </c>
      <c r="GN570">
        <f t="shared" si="314"/>
        <v>0</v>
      </c>
      <c r="GO570">
        <f t="shared" si="315"/>
        <v>0</v>
      </c>
      <c r="GP570">
        <f t="shared" si="316"/>
        <v>19810.21</v>
      </c>
      <c r="GR570">
        <v>0</v>
      </c>
      <c r="GS570">
        <v>3</v>
      </c>
      <c r="GT570">
        <v>0</v>
      </c>
      <c r="GU570" t="s">
        <v>3</v>
      </c>
      <c r="GV570">
        <f t="shared" si="317"/>
        <v>0</v>
      </c>
      <c r="GW570">
        <v>1</v>
      </c>
      <c r="GX570">
        <f t="shared" si="318"/>
        <v>0</v>
      </c>
      <c r="HA570">
        <v>0</v>
      </c>
      <c r="HB570">
        <v>0</v>
      </c>
      <c r="HC570">
        <f t="shared" si="319"/>
        <v>0</v>
      </c>
      <c r="HE570" t="s">
        <v>3</v>
      </c>
      <c r="HF570" t="s">
        <v>3</v>
      </c>
      <c r="HM570" t="s">
        <v>3</v>
      </c>
      <c r="HN570" t="s">
        <v>3</v>
      </c>
      <c r="HO570" t="s">
        <v>3</v>
      </c>
      <c r="HP570" t="s">
        <v>3</v>
      </c>
      <c r="HQ570" t="s">
        <v>3</v>
      </c>
      <c r="IK570">
        <v>0</v>
      </c>
    </row>
    <row r="571" spans="1:245" x14ac:dyDescent="0.2">
      <c r="A571">
        <v>17</v>
      </c>
      <c r="B571">
        <v>1</v>
      </c>
      <c r="C571">
        <f>ROW(SmtRes!A121)</f>
        <v>121</v>
      </c>
      <c r="D571">
        <f>ROW(EtalonRes!A206)</f>
        <v>206</v>
      </c>
      <c r="E571" t="s">
        <v>285</v>
      </c>
      <c r="F571" t="s">
        <v>268</v>
      </c>
      <c r="G571" t="s">
        <v>499</v>
      </c>
      <c r="H571" t="s">
        <v>18</v>
      </c>
      <c r="I571">
        <f>ROUND(684+196,9)</f>
        <v>880</v>
      </c>
      <c r="J571">
        <v>0</v>
      </c>
      <c r="K571">
        <f>ROUND(684+196,9)</f>
        <v>880</v>
      </c>
      <c r="O571">
        <f t="shared" si="289"/>
        <v>93717.89</v>
      </c>
      <c r="P571">
        <f t="shared" si="290"/>
        <v>1108.8</v>
      </c>
      <c r="Q571">
        <f t="shared" si="291"/>
        <v>0</v>
      </c>
      <c r="R571">
        <f t="shared" si="292"/>
        <v>0</v>
      </c>
      <c r="S571">
        <f t="shared" si="293"/>
        <v>92609.09</v>
      </c>
      <c r="T571">
        <f t="shared" si="294"/>
        <v>0</v>
      </c>
      <c r="U571">
        <f t="shared" si="295"/>
        <v>164.73600000000002</v>
      </c>
      <c r="V571">
        <f t="shared" si="296"/>
        <v>0</v>
      </c>
      <c r="W571">
        <f t="shared" si="297"/>
        <v>0</v>
      </c>
      <c r="X571">
        <f t="shared" si="298"/>
        <v>64826.36</v>
      </c>
      <c r="Y571">
        <f t="shared" si="298"/>
        <v>9260.91</v>
      </c>
      <c r="AA571">
        <v>1473091778</v>
      </c>
      <c r="AB571">
        <f t="shared" si="299"/>
        <v>106.49760000000001</v>
      </c>
      <c r="AC571">
        <f>ROUND((ES571),6)</f>
        <v>1.26</v>
      </c>
      <c r="AD571">
        <f>ROUND((((ET571)-(EU571))+AE571),6)</f>
        <v>0</v>
      </c>
      <c r="AE571">
        <f>ROUND((EU571),6)</f>
        <v>0</v>
      </c>
      <c r="AF571">
        <f>ROUND(((EV571*1.04)),6)</f>
        <v>105.2376</v>
      </c>
      <c r="AG571">
        <f t="shared" si="300"/>
        <v>0</v>
      </c>
      <c r="AH571">
        <f>((EW571*1.04))</f>
        <v>0.18720000000000001</v>
      </c>
      <c r="AI571">
        <f>(EX571)</f>
        <v>0</v>
      </c>
      <c r="AJ571">
        <f t="shared" si="301"/>
        <v>0</v>
      </c>
      <c r="AK571">
        <v>102.45</v>
      </c>
      <c r="AL571">
        <v>1.26</v>
      </c>
      <c r="AM571">
        <v>0</v>
      </c>
      <c r="AN571">
        <v>0</v>
      </c>
      <c r="AO571">
        <v>101.19</v>
      </c>
      <c r="AP571">
        <v>0</v>
      </c>
      <c r="AQ571">
        <v>0.18</v>
      </c>
      <c r="AR571">
        <v>0</v>
      </c>
      <c r="AS571">
        <v>0</v>
      </c>
      <c r="AT571">
        <v>70</v>
      </c>
      <c r="AU571">
        <v>10</v>
      </c>
      <c r="AV571">
        <v>1</v>
      </c>
      <c r="AW571">
        <v>1</v>
      </c>
      <c r="AZ571">
        <v>1</v>
      </c>
      <c r="BA571">
        <v>1</v>
      </c>
      <c r="BB571">
        <v>1</v>
      </c>
      <c r="BC571">
        <v>1</v>
      </c>
      <c r="BD571" t="s">
        <v>3</v>
      </c>
      <c r="BE571" t="s">
        <v>3</v>
      </c>
      <c r="BF571" t="s">
        <v>3</v>
      </c>
      <c r="BG571" t="s">
        <v>3</v>
      </c>
      <c r="BH571">
        <v>0</v>
      </c>
      <c r="BI571">
        <v>4</v>
      </c>
      <c r="BJ571" t="s">
        <v>269</v>
      </c>
      <c r="BM571">
        <v>0</v>
      </c>
      <c r="BN571">
        <v>0</v>
      </c>
      <c r="BO571" t="s">
        <v>3</v>
      </c>
      <c r="BP571">
        <v>0</v>
      </c>
      <c r="BQ571">
        <v>1</v>
      </c>
      <c r="BR571">
        <v>0</v>
      </c>
      <c r="BS571">
        <v>1</v>
      </c>
      <c r="BT571">
        <v>1</v>
      </c>
      <c r="BU571">
        <v>1</v>
      </c>
      <c r="BV571">
        <v>1</v>
      </c>
      <c r="BW571">
        <v>1</v>
      </c>
      <c r="BX571">
        <v>1</v>
      </c>
      <c r="BY571" t="s">
        <v>3</v>
      </c>
      <c r="BZ571">
        <v>70</v>
      </c>
      <c r="CA571">
        <v>10</v>
      </c>
      <c r="CB571" t="s">
        <v>3</v>
      </c>
      <c r="CE571">
        <v>0</v>
      </c>
      <c r="CF571">
        <v>0</v>
      </c>
      <c r="CG571">
        <v>0</v>
      </c>
      <c r="CM571">
        <v>0</v>
      </c>
      <c r="CN571" t="s">
        <v>270</v>
      </c>
      <c r="CO571">
        <v>0</v>
      </c>
      <c r="CP571">
        <f t="shared" si="302"/>
        <v>93717.89</v>
      </c>
      <c r="CQ571">
        <f t="shared" si="303"/>
        <v>1.26</v>
      </c>
      <c r="CR571">
        <f>((((ET571)*BB571-(EU571)*BS571)+AE571*BS571)*AV571)</f>
        <v>0</v>
      </c>
      <c r="CS571">
        <f t="shared" si="304"/>
        <v>0</v>
      </c>
      <c r="CT571">
        <f t="shared" si="305"/>
        <v>105.2376</v>
      </c>
      <c r="CU571">
        <f t="shared" si="306"/>
        <v>0</v>
      </c>
      <c r="CV571">
        <f t="shared" si="307"/>
        <v>0.18720000000000001</v>
      </c>
      <c r="CW571">
        <f t="shared" si="308"/>
        <v>0</v>
      </c>
      <c r="CX571">
        <f t="shared" si="308"/>
        <v>0</v>
      </c>
      <c r="CY571">
        <f t="shared" si="309"/>
        <v>64826.362999999998</v>
      </c>
      <c r="CZ571">
        <f t="shared" si="310"/>
        <v>9260.9089999999997</v>
      </c>
      <c r="DB571">
        <v>3</v>
      </c>
      <c r="DC571" t="s">
        <v>3</v>
      </c>
      <c r="DD571" t="s">
        <v>3</v>
      </c>
      <c r="DE571" t="s">
        <v>3</v>
      </c>
      <c r="DF571" t="s">
        <v>3</v>
      </c>
      <c r="DG571" t="s">
        <v>271</v>
      </c>
      <c r="DH571" t="s">
        <v>3</v>
      </c>
      <c r="DI571" t="s">
        <v>271</v>
      </c>
      <c r="DJ571" t="s">
        <v>3</v>
      </c>
      <c r="DK571" t="s">
        <v>3</v>
      </c>
      <c r="DL571" t="s">
        <v>3</v>
      </c>
      <c r="DM571" t="s">
        <v>3</v>
      </c>
      <c r="DN571">
        <v>0</v>
      </c>
      <c r="DO571">
        <v>0</v>
      </c>
      <c r="DP571">
        <v>1</v>
      </c>
      <c r="DQ571">
        <v>1</v>
      </c>
      <c r="DU571">
        <v>16987630</v>
      </c>
      <c r="DV571" t="s">
        <v>18</v>
      </c>
      <c r="DW571" t="s">
        <v>18</v>
      </c>
      <c r="DX571">
        <v>1</v>
      </c>
      <c r="DZ571" t="s">
        <v>3</v>
      </c>
      <c r="EA571" t="s">
        <v>3</v>
      </c>
      <c r="EB571" t="s">
        <v>3</v>
      </c>
      <c r="EC571" t="s">
        <v>3</v>
      </c>
      <c r="EE571">
        <v>1441815344</v>
      </c>
      <c r="EF571">
        <v>1</v>
      </c>
      <c r="EG571" t="s">
        <v>21</v>
      </c>
      <c r="EH571">
        <v>0</v>
      </c>
      <c r="EI571" t="s">
        <v>3</v>
      </c>
      <c r="EJ571">
        <v>4</v>
      </c>
      <c r="EK571">
        <v>0</v>
      </c>
      <c r="EL571" t="s">
        <v>22</v>
      </c>
      <c r="EM571" t="s">
        <v>23</v>
      </c>
      <c r="EO571" t="s">
        <v>272</v>
      </c>
      <c r="EQ571">
        <v>0</v>
      </c>
      <c r="ER571">
        <v>102.45</v>
      </c>
      <c r="ES571">
        <v>1.26</v>
      </c>
      <c r="ET571">
        <v>0</v>
      </c>
      <c r="EU571">
        <v>0</v>
      </c>
      <c r="EV571">
        <v>101.19</v>
      </c>
      <c r="EW571">
        <v>0.18</v>
      </c>
      <c r="EX571">
        <v>0</v>
      </c>
      <c r="EY571">
        <v>0</v>
      </c>
      <c r="FQ571">
        <v>0</v>
      </c>
      <c r="FR571">
        <f t="shared" si="311"/>
        <v>0</v>
      </c>
      <c r="FS571">
        <v>0</v>
      </c>
      <c r="FX571">
        <v>70</v>
      </c>
      <c r="FY571">
        <v>10</v>
      </c>
      <c r="GA571" t="s">
        <v>3</v>
      </c>
      <c r="GD571">
        <v>0</v>
      </c>
      <c r="GF571">
        <v>1069382726</v>
      </c>
      <c r="GG571">
        <v>2</v>
      </c>
      <c r="GH571">
        <v>1</v>
      </c>
      <c r="GI571">
        <v>-2</v>
      </c>
      <c r="GJ571">
        <v>0</v>
      </c>
      <c r="GK571">
        <f>ROUND(R571*(R12)/100,2)</f>
        <v>0</v>
      </c>
      <c r="GL571">
        <f t="shared" si="312"/>
        <v>0</v>
      </c>
      <c r="GM571">
        <f t="shared" si="313"/>
        <v>167805.16</v>
      </c>
      <c r="GN571">
        <f t="shared" si="314"/>
        <v>0</v>
      </c>
      <c r="GO571">
        <f t="shared" si="315"/>
        <v>0</v>
      </c>
      <c r="GP571">
        <f t="shared" si="316"/>
        <v>167805.16</v>
      </c>
      <c r="GR571">
        <v>0</v>
      </c>
      <c r="GS571">
        <v>3</v>
      </c>
      <c r="GT571">
        <v>0</v>
      </c>
      <c r="GU571" t="s">
        <v>3</v>
      </c>
      <c r="GV571">
        <f t="shared" si="317"/>
        <v>0</v>
      </c>
      <c r="GW571">
        <v>1</v>
      </c>
      <c r="GX571">
        <f t="shared" si="318"/>
        <v>0</v>
      </c>
      <c r="HA571">
        <v>0</v>
      </c>
      <c r="HB571">
        <v>0</v>
      </c>
      <c r="HC571">
        <f t="shared" si="319"/>
        <v>0</v>
      </c>
      <c r="HE571" t="s">
        <v>3</v>
      </c>
      <c r="HF571" t="s">
        <v>3</v>
      </c>
      <c r="HM571" t="s">
        <v>3</v>
      </c>
      <c r="HN571" t="s">
        <v>3</v>
      </c>
      <c r="HO571" t="s">
        <v>3</v>
      </c>
      <c r="HP571" t="s">
        <v>3</v>
      </c>
      <c r="HQ571" t="s">
        <v>3</v>
      </c>
      <c r="IK571">
        <v>0</v>
      </c>
    </row>
    <row r="572" spans="1:245" x14ac:dyDescent="0.2">
      <c r="A572">
        <v>17</v>
      </c>
      <c r="B572">
        <v>1</v>
      </c>
      <c r="C572">
        <f>ROW(SmtRes!A123)</f>
        <v>123</v>
      </c>
      <c r="D572">
        <f>ROW(EtalonRes!A208)</f>
        <v>208</v>
      </c>
      <c r="E572" t="s">
        <v>3</v>
      </c>
      <c r="F572" t="s">
        <v>286</v>
      </c>
      <c r="G572" t="s">
        <v>287</v>
      </c>
      <c r="H572" t="s">
        <v>18</v>
      </c>
      <c r="I572">
        <v>1</v>
      </c>
      <c r="J572">
        <v>0</v>
      </c>
      <c r="K572">
        <v>1</v>
      </c>
      <c r="O572">
        <f t="shared" si="289"/>
        <v>908.49</v>
      </c>
      <c r="P572">
        <f t="shared" si="290"/>
        <v>0</v>
      </c>
      <c r="Q572">
        <f t="shared" si="291"/>
        <v>78.180000000000007</v>
      </c>
      <c r="R572">
        <f t="shared" si="292"/>
        <v>49.56</v>
      </c>
      <c r="S572">
        <f t="shared" si="293"/>
        <v>830.31</v>
      </c>
      <c r="T572">
        <f t="shared" si="294"/>
        <v>0</v>
      </c>
      <c r="U572">
        <f t="shared" si="295"/>
        <v>1.17</v>
      </c>
      <c r="V572">
        <f t="shared" si="296"/>
        <v>0</v>
      </c>
      <c r="W572">
        <f t="shared" si="297"/>
        <v>0</v>
      </c>
      <c r="X572">
        <f t="shared" si="298"/>
        <v>581.22</v>
      </c>
      <c r="Y572">
        <f t="shared" si="298"/>
        <v>83.03</v>
      </c>
      <c r="AA572">
        <v>-1</v>
      </c>
      <c r="AB572">
        <f t="shared" si="299"/>
        <v>908.49</v>
      </c>
      <c r="AC572">
        <f>ROUND(((ES572*3)),6)</f>
        <v>0</v>
      </c>
      <c r="AD572">
        <f>ROUND(((((ET572*3))-((EU572*3)))+AE572),6)</f>
        <v>78.180000000000007</v>
      </c>
      <c r="AE572">
        <f>ROUND(((EU572*3)),6)</f>
        <v>49.56</v>
      </c>
      <c r="AF572">
        <f>ROUND(((EV572*3)),6)</f>
        <v>830.31</v>
      </c>
      <c r="AG572">
        <f t="shared" si="300"/>
        <v>0</v>
      </c>
      <c r="AH572">
        <f>((EW572*3))</f>
        <v>1.17</v>
      </c>
      <c r="AI572">
        <f>((EX572*3))</f>
        <v>0</v>
      </c>
      <c r="AJ572">
        <f t="shared" si="301"/>
        <v>0</v>
      </c>
      <c r="AK572">
        <v>302.83</v>
      </c>
      <c r="AL572">
        <v>0</v>
      </c>
      <c r="AM572">
        <v>26.06</v>
      </c>
      <c r="AN572">
        <v>16.52</v>
      </c>
      <c r="AO572">
        <v>276.77</v>
      </c>
      <c r="AP572">
        <v>0</v>
      </c>
      <c r="AQ572">
        <v>0.39</v>
      </c>
      <c r="AR572">
        <v>0</v>
      </c>
      <c r="AS572">
        <v>0</v>
      </c>
      <c r="AT572">
        <v>70</v>
      </c>
      <c r="AU572">
        <v>10</v>
      </c>
      <c r="AV572">
        <v>1</v>
      </c>
      <c r="AW572">
        <v>1</v>
      </c>
      <c r="AZ572">
        <v>1</v>
      </c>
      <c r="BA572">
        <v>1</v>
      </c>
      <c r="BB572">
        <v>1</v>
      </c>
      <c r="BC572">
        <v>1</v>
      </c>
      <c r="BD572" t="s">
        <v>3</v>
      </c>
      <c r="BE572" t="s">
        <v>3</v>
      </c>
      <c r="BF572" t="s">
        <v>3</v>
      </c>
      <c r="BG572" t="s">
        <v>3</v>
      </c>
      <c r="BH572">
        <v>0</v>
      </c>
      <c r="BI572">
        <v>4</v>
      </c>
      <c r="BJ572" t="s">
        <v>288</v>
      </c>
      <c r="BM572">
        <v>0</v>
      </c>
      <c r="BN572">
        <v>0</v>
      </c>
      <c r="BO572" t="s">
        <v>3</v>
      </c>
      <c r="BP572">
        <v>0</v>
      </c>
      <c r="BQ572">
        <v>1</v>
      </c>
      <c r="BR572">
        <v>0</v>
      </c>
      <c r="BS572">
        <v>1</v>
      </c>
      <c r="BT572">
        <v>1</v>
      </c>
      <c r="BU572">
        <v>1</v>
      </c>
      <c r="BV572">
        <v>1</v>
      </c>
      <c r="BW572">
        <v>1</v>
      </c>
      <c r="BX572">
        <v>1</v>
      </c>
      <c r="BY572" t="s">
        <v>3</v>
      </c>
      <c r="BZ572">
        <v>70</v>
      </c>
      <c r="CA572">
        <v>10</v>
      </c>
      <c r="CB572" t="s">
        <v>3</v>
      </c>
      <c r="CE572">
        <v>0</v>
      </c>
      <c r="CF572">
        <v>0</v>
      </c>
      <c r="CG572">
        <v>0</v>
      </c>
      <c r="CM572">
        <v>0</v>
      </c>
      <c r="CN572" t="s">
        <v>3</v>
      </c>
      <c r="CO572">
        <v>0</v>
      </c>
      <c r="CP572">
        <f t="shared" si="302"/>
        <v>908.49</v>
      </c>
      <c r="CQ572">
        <f t="shared" si="303"/>
        <v>0</v>
      </c>
      <c r="CR572">
        <f>(((((ET572*3))*BB572-((EU572*3))*BS572)+AE572*BS572)*AV572)</f>
        <v>78.179999999999993</v>
      </c>
      <c r="CS572">
        <f t="shared" si="304"/>
        <v>49.56</v>
      </c>
      <c r="CT572">
        <f t="shared" si="305"/>
        <v>830.31</v>
      </c>
      <c r="CU572">
        <f t="shared" si="306"/>
        <v>0</v>
      </c>
      <c r="CV572">
        <f t="shared" si="307"/>
        <v>1.17</v>
      </c>
      <c r="CW572">
        <f t="shared" si="308"/>
        <v>0</v>
      </c>
      <c r="CX572">
        <f t="shared" si="308"/>
        <v>0</v>
      </c>
      <c r="CY572">
        <f t="shared" si="309"/>
        <v>581.21699999999998</v>
      </c>
      <c r="CZ572">
        <f t="shared" si="310"/>
        <v>83.030999999999992</v>
      </c>
      <c r="DC572" t="s">
        <v>3</v>
      </c>
      <c r="DD572" t="s">
        <v>155</v>
      </c>
      <c r="DE572" t="s">
        <v>155</v>
      </c>
      <c r="DF572" t="s">
        <v>155</v>
      </c>
      <c r="DG572" t="s">
        <v>155</v>
      </c>
      <c r="DH572" t="s">
        <v>3</v>
      </c>
      <c r="DI572" t="s">
        <v>155</v>
      </c>
      <c r="DJ572" t="s">
        <v>155</v>
      </c>
      <c r="DK572" t="s">
        <v>3</v>
      </c>
      <c r="DL572" t="s">
        <v>3</v>
      </c>
      <c r="DM572" t="s">
        <v>3</v>
      </c>
      <c r="DN572">
        <v>0</v>
      </c>
      <c r="DO572">
        <v>0</v>
      </c>
      <c r="DP572">
        <v>1</v>
      </c>
      <c r="DQ572">
        <v>1</v>
      </c>
      <c r="DU572">
        <v>16987630</v>
      </c>
      <c r="DV572" t="s">
        <v>18</v>
      </c>
      <c r="DW572" t="s">
        <v>18</v>
      </c>
      <c r="DX572">
        <v>1</v>
      </c>
      <c r="DZ572" t="s">
        <v>3</v>
      </c>
      <c r="EA572" t="s">
        <v>3</v>
      </c>
      <c r="EB572" t="s">
        <v>3</v>
      </c>
      <c r="EC572" t="s">
        <v>3</v>
      </c>
      <c r="EE572">
        <v>1441815344</v>
      </c>
      <c r="EF572">
        <v>1</v>
      </c>
      <c r="EG572" t="s">
        <v>21</v>
      </c>
      <c r="EH572">
        <v>0</v>
      </c>
      <c r="EI572" t="s">
        <v>3</v>
      </c>
      <c r="EJ572">
        <v>4</v>
      </c>
      <c r="EK572">
        <v>0</v>
      </c>
      <c r="EL572" t="s">
        <v>22</v>
      </c>
      <c r="EM572" t="s">
        <v>23</v>
      </c>
      <c r="EO572" t="s">
        <v>3</v>
      </c>
      <c r="EQ572">
        <v>1024</v>
      </c>
      <c r="ER572">
        <v>302.83</v>
      </c>
      <c r="ES572">
        <v>0</v>
      </c>
      <c r="ET572">
        <v>26.06</v>
      </c>
      <c r="EU572">
        <v>16.52</v>
      </c>
      <c r="EV572">
        <v>276.77</v>
      </c>
      <c r="EW572">
        <v>0.39</v>
      </c>
      <c r="EX572">
        <v>0</v>
      </c>
      <c r="EY572">
        <v>0</v>
      </c>
      <c r="FQ572">
        <v>0</v>
      </c>
      <c r="FR572">
        <f t="shared" si="311"/>
        <v>0</v>
      </c>
      <c r="FS572">
        <v>0</v>
      </c>
      <c r="FX572">
        <v>70</v>
      </c>
      <c r="FY572">
        <v>10</v>
      </c>
      <c r="GA572" t="s">
        <v>3</v>
      </c>
      <c r="GD572">
        <v>0</v>
      </c>
      <c r="GF572">
        <v>-1861883778</v>
      </c>
      <c r="GG572">
        <v>2</v>
      </c>
      <c r="GH572">
        <v>1</v>
      </c>
      <c r="GI572">
        <v>-2</v>
      </c>
      <c r="GJ572">
        <v>0</v>
      </c>
      <c r="GK572">
        <f>ROUND(R572*(R12)/100,2)</f>
        <v>53.52</v>
      </c>
      <c r="GL572">
        <f t="shared" si="312"/>
        <v>0</v>
      </c>
      <c r="GM572">
        <f t="shared" si="313"/>
        <v>1626.26</v>
      </c>
      <c r="GN572">
        <f t="shared" si="314"/>
        <v>0</v>
      </c>
      <c r="GO572">
        <f t="shared" si="315"/>
        <v>0</v>
      </c>
      <c r="GP572">
        <f t="shared" si="316"/>
        <v>1626.26</v>
      </c>
      <c r="GR572">
        <v>0</v>
      </c>
      <c r="GS572">
        <v>3</v>
      </c>
      <c r="GT572">
        <v>0</v>
      </c>
      <c r="GU572" t="s">
        <v>3</v>
      </c>
      <c r="GV572">
        <f t="shared" si="317"/>
        <v>0</v>
      </c>
      <c r="GW572">
        <v>1</v>
      </c>
      <c r="GX572">
        <f t="shared" si="318"/>
        <v>0</v>
      </c>
      <c r="HA572">
        <v>0</v>
      </c>
      <c r="HB572">
        <v>0</v>
      </c>
      <c r="HC572">
        <f t="shared" si="319"/>
        <v>0</v>
      </c>
      <c r="HE572" t="s">
        <v>3</v>
      </c>
      <c r="HF572" t="s">
        <v>3</v>
      </c>
      <c r="HM572" t="s">
        <v>3</v>
      </c>
      <c r="HN572" t="s">
        <v>3</v>
      </c>
      <c r="HO572" t="s">
        <v>3</v>
      </c>
      <c r="HP572" t="s">
        <v>3</v>
      </c>
      <c r="HQ572" t="s">
        <v>3</v>
      </c>
      <c r="IK572">
        <v>0</v>
      </c>
    </row>
    <row r="573" spans="1:245" x14ac:dyDescent="0.2">
      <c r="A573">
        <v>17</v>
      </c>
      <c r="B573">
        <v>1</v>
      </c>
      <c r="C573">
        <f>ROW(SmtRes!A128)</f>
        <v>128</v>
      </c>
      <c r="D573">
        <f>ROW(EtalonRes!A213)</f>
        <v>213</v>
      </c>
      <c r="E573" t="s">
        <v>289</v>
      </c>
      <c r="F573" t="s">
        <v>290</v>
      </c>
      <c r="G573" t="s">
        <v>291</v>
      </c>
      <c r="H573" t="s">
        <v>18</v>
      </c>
      <c r="I573">
        <v>1</v>
      </c>
      <c r="J573">
        <v>0</v>
      </c>
      <c r="K573">
        <v>1</v>
      </c>
      <c r="O573">
        <f t="shared" si="289"/>
        <v>1424.94</v>
      </c>
      <c r="P573">
        <f t="shared" si="290"/>
        <v>3.06</v>
      </c>
      <c r="Q573">
        <f t="shared" si="291"/>
        <v>130.30000000000001</v>
      </c>
      <c r="R573">
        <f t="shared" si="292"/>
        <v>82.62</v>
      </c>
      <c r="S573">
        <f t="shared" si="293"/>
        <v>1291.58</v>
      </c>
      <c r="T573">
        <f t="shared" si="294"/>
        <v>0</v>
      </c>
      <c r="U573">
        <f t="shared" si="295"/>
        <v>1.82</v>
      </c>
      <c r="V573">
        <f t="shared" si="296"/>
        <v>0</v>
      </c>
      <c r="W573">
        <f t="shared" si="297"/>
        <v>0</v>
      </c>
      <c r="X573">
        <f t="shared" si="298"/>
        <v>904.11</v>
      </c>
      <c r="Y573">
        <f t="shared" si="298"/>
        <v>129.16</v>
      </c>
      <c r="AA573">
        <v>1473091778</v>
      </c>
      <c r="AB573">
        <f t="shared" si="299"/>
        <v>1424.94</v>
      </c>
      <c r="AC573">
        <f>ROUND((ES573),6)</f>
        <v>3.06</v>
      </c>
      <c r="AD573">
        <f>ROUND((((ET573)-(EU573))+AE573),6)</f>
        <v>130.30000000000001</v>
      </c>
      <c r="AE573">
        <f>ROUND((EU573),6)</f>
        <v>82.62</v>
      </c>
      <c r="AF573">
        <f>ROUND((EV573),6)</f>
        <v>1291.58</v>
      </c>
      <c r="AG573">
        <f t="shared" si="300"/>
        <v>0</v>
      </c>
      <c r="AH573">
        <f>(EW573)</f>
        <v>1.82</v>
      </c>
      <c r="AI573">
        <f>(EX573)</f>
        <v>0</v>
      </c>
      <c r="AJ573">
        <f t="shared" si="301"/>
        <v>0</v>
      </c>
      <c r="AK573">
        <v>1424.94</v>
      </c>
      <c r="AL573">
        <v>3.06</v>
      </c>
      <c r="AM573">
        <v>130.30000000000001</v>
      </c>
      <c r="AN573">
        <v>82.62</v>
      </c>
      <c r="AO573">
        <v>1291.58</v>
      </c>
      <c r="AP573">
        <v>0</v>
      </c>
      <c r="AQ573">
        <v>1.82</v>
      </c>
      <c r="AR573">
        <v>0</v>
      </c>
      <c r="AS573">
        <v>0</v>
      </c>
      <c r="AT573">
        <v>70</v>
      </c>
      <c r="AU573">
        <v>10</v>
      </c>
      <c r="AV573">
        <v>1</v>
      </c>
      <c r="AW573">
        <v>1</v>
      </c>
      <c r="AZ573">
        <v>1</v>
      </c>
      <c r="BA573">
        <v>1</v>
      </c>
      <c r="BB573">
        <v>1</v>
      </c>
      <c r="BC573">
        <v>1</v>
      </c>
      <c r="BD573" t="s">
        <v>3</v>
      </c>
      <c r="BE573" t="s">
        <v>3</v>
      </c>
      <c r="BF573" t="s">
        <v>3</v>
      </c>
      <c r="BG573" t="s">
        <v>3</v>
      </c>
      <c r="BH573">
        <v>0</v>
      </c>
      <c r="BI573">
        <v>4</v>
      </c>
      <c r="BJ573" t="s">
        <v>292</v>
      </c>
      <c r="BM573">
        <v>0</v>
      </c>
      <c r="BN573">
        <v>0</v>
      </c>
      <c r="BO573" t="s">
        <v>3</v>
      </c>
      <c r="BP573">
        <v>0</v>
      </c>
      <c r="BQ573">
        <v>1</v>
      </c>
      <c r="BR573">
        <v>0</v>
      </c>
      <c r="BS573">
        <v>1</v>
      </c>
      <c r="BT573">
        <v>1</v>
      </c>
      <c r="BU573">
        <v>1</v>
      </c>
      <c r="BV573">
        <v>1</v>
      </c>
      <c r="BW573">
        <v>1</v>
      </c>
      <c r="BX573">
        <v>1</v>
      </c>
      <c r="BY573" t="s">
        <v>3</v>
      </c>
      <c r="BZ573">
        <v>70</v>
      </c>
      <c r="CA573">
        <v>10</v>
      </c>
      <c r="CB573" t="s">
        <v>3</v>
      </c>
      <c r="CE573">
        <v>0</v>
      </c>
      <c r="CF573">
        <v>0</v>
      </c>
      <c r="CG573">
        <v>0</v>
      </c>
      <c r="CM573">
        <v>0</v>
      </c>
      <c r="CN573" t="s">
        <v>3</v>
      </c>
      <c r="CO573">
        <v>0</v>
      </c>
      <c r="CP573">
        <f t="shared" si="302"/>
        <v>1424.94</v>
      </c>
      <c r="CQ573">
        <f t="shared" si="303"/>
        <v>3.06</v>
      </c>
      <c r="CR573">
        <f>((((ET573)*BB573-(EU573)*BS573)+AE573*BS573)*AV573)</f>
        <v>130.30000000000001</v>
      </c>
      <c r="CS573">
        <f t="shared" si="304"/>
        <v>82.62</v>
      </c>
      <c r="CT573">
        <f t="shared" si="305"/>
        <v>1291.58</v>
      </c>
      <c r="CU573">
        <f t="shared" si="306"/>
        <v>0</v>
      </c>
      <c r="CV573">
        <f t="shared" si="307"/>
        <v>1.82</v>
      </c>
      <c r="CW573">
        <f t="shared" si="308"/>
        <v>0</v>
      </c>
      <c r="CX573">
        <f t="shared" si="308"/>
        <v>0</v>
      </c>
      <c r="CY573">
        <f t="shared" si="309"/>
        <v>904.10599999999988</v>
      </c>
      <c r="CZ573">
        <f t="shared" si="310"/>
        <v>129.15799999999999</v>
      </c>
      <c r="DC573" t="s">
        <v>3</v>
      </c>
      <c r="DD573" t="s">
        <v>3</v>
      </c>
      <c r="DE573" t="s">
        <v>3</v>
      </c>
      <c r="DF573" t="s">
        <v>3</v>
      </c>
      <c r="DG573" t="s">
        <v>3</v>
      </c>
      <c r="DH573" t="s">
        <v>3</v>
      </c>
      <c r="DI573" t="s">
        <v>3</v>
      </c>
      <c r="DJ573" t="s">
        <v>3</v>
      </c>
      <c r="DK573" t="s">
        <v>3</v>
      </c>
      <c r="DL573" t="s">
        <v>3</v>
      </c>
      <c r="DM573" t="s">
        <v>3</v>
      </c>
      <c r="DN573">
        <v>0</v>
      </c>
      <c r="DO573">
        <v>0</v>
      </c>
      <c r="DP573">
        <v>1</v>
      </c>
      <c r="DQ573">
        <v>1</v>
      </c>
      <c r="DU573">
        <v>16987630</v>
      </c>
      <c r="DV573" t="s">
        <v>18</v>
      </c>
      <c r="DW573" t="s">
        <v>18</v>
      </c>
      <c r="DX573">
        <v>1</v>
      </c>
      <c r="DZ573" t="s">
        <v>3</v>
      </c>
      <c r="EA573" t="s">
        <v>3</v>
      </c>
      <c r="EB573" t="s">
        <v>3</v>
      </c>
      <c r="EC573" t="s">
        <v>3</v>
      </c>
      <c r="EE573">
        <v>1441815344</v>
      </c>
      <c r="EF573">
        <v>1</v>
      </c>
      <c r="EG573" t="s">
        <v>21</v>
      </c>
      <c r="EH573">
        <v>0</v>
      </c>
      <c r="EI573" t="s">
        <v>3</v>
      </c>
      <c r="EJ573">
        <v>4</v>
      </c>
      <c r="EK573">
        <v>0</v>
      </c>
      <c r="EL573" t="s">
        <v>22</v>
      </c>
      <c r="EM573" t="s">
        <v>23</v>
      </c>
      <c r="EO573" t="s">
        <v>3</v>
      </c>
      <c r="EQ573">
        <v>0</v>
      </c>
      <c r="ER573">
        <v>1424.94</v>
      </c>
      <c r="ES573">
        <v>3.06</v>
      </c>
      <c r="ET573">
        <v>130.30000000000001</v>
      </c>
      <c r="EU573">
        <v>82.62</v>
      </c>
      <c r="EV573">
        <v>1291.58</v>
      </c>
      <c r="EW573">
        <v>1.82</v>
      </c>
      <c r="EX573">
        <v>0</v>
      </c>
      <c r="EY573">
        <v>0</v>
      </c>
      <c r="FQ573">
        <v>0</v>
      </c>
      <c r="FR573">
        <f t="shared" si="311"/>
        <v>0</v>
      </c>
      <c r="FS573">
        <v>0</v>
      </c>
      <c r="FX573">
        <v>70</v>
      </c>
      <c r="FY573">
        <v>10</v>
      </c>
      <c r="GA573" t="s">
        <v>3</v>
      </c>
      <c r="GD573">
        <v>0</v>
      </c>
      <c r="GF573">
        <v>904950926</v>
      </c>
      <c r="GG573">
        <v>2</v>
      </c>
      <c r="GH573">
        <v>1</v>
      </c>
      <c r="GI573">
        <v>-2</v>
      </c>
      <c r="GJ573">
        <v>0</v>
      </c>
      <c r="GK573">
        <f>ROUND(R573*(R12)/100,2)</f>
        <v>89.23</v>
      </c>
      <c r="GL573">
        <f t="shared" si="312"/>
        <v>0</v>
      </c>
      <c r="GM573">
        <f t="shared" si="313"/>
        <v>2547.44</v>
      </c>
      <c r="GN573">
        <f t="shared" si="314"/>
        <v>0</v>
      </c>
      <c r="GO573">
        <f t="shared" si="315"/>
        <v>0</v>
      </c>
      <c r="GP573">
        <f t="shared" si="316"/>
        <v>2547.44</v>
      </c>
      <c r="GR573">
        <v>0</v>
      </c>
      <c r="GS573">
        <v>3</v>
      </c>
      <c r="GT573">
        <v>0</v>
      </c>
      <c r="GU573" t="s">
        <v>3</v>
      </c>
      <c r="GV573">
        <f t="shared" si="317"/>
        <v>0</v>
      </c>
      <c r="GW573">
        <v>1</v>
      </c>
      <c r="GX573">
        <f t="shared" si="318"/>
        <v>0</v>
      </c>
      <c r="HA573">
        <v>0</v>
      </c>
      <c r="HB573">
        <v>0</v>
      </c>
      <c r="HC573">
        <f t="shared" si="319"/>
        <v>0</v>
      </c>
      <c r="HE573" t="s">
        <v>3</v>
      </c>
      <c r="HF573" t="s">
        <v>3</v>
      </c>
      <c r="HM573" t="s">
        <v>3</v>
      </c>
      <c r="HN573" t="s">
        <v>3</v>
      </c>
      <c r="HO573" t="s">
        <v>3</v>
      </c>
      <c r="HP573" t="s">
        <v>3</v>
      </c>
      <c r="HQ573" t="s">
        <v>3</v>
      </c>
      <c r="IK573">
        <v>0</v>
      </c>
    </row>
    <row r="575" spans="1:245" x14ac:dyDescent="0.2">
      <c r="A575" s="2">
        <v>51</v>
      </c>
      <c r="B575" s="2">
        <f>B563</f>
        <v>1</v>
      </c>
      <c r="C575" s="2">
        <f>A563</f>
        <v>5</v>
      </c>
      <c r="D575" s="2">
        <f>ROW(A563)</f>
        <v>563</v>
      </c>
      <c r="E575" s="2"/>
      <c r="F575" s="2" t="str">
        <f>IF(F563&lt;&gt;"",F563,"")</f>
        <v>Новый подраздел</v>
      </c>
      <c r="G575" s="2" t="str">
        <f>IF(G563&lt;&gt;"",G563,"")</f>
        <v>4.2 Осветительная арматура</v>
      </c>
      <c r="H575" s="2">
        <v>0</v>
      </c>
      <c r="I575" s="2"/>
      <c r="J575" s="2"/>
      <c r="K575" s="2"/>
      <c r="L575" s="2"/>
      <c r="M575" s="2"/>
      <c r="N575" s="2"/>
      <c r="O575" s="2">
        <f t="shared" ref="O575:T575" si="320">ROUND(AB575,2)</f>
        <v>154092.09</v>
      </c>
      <c r="P575" s="2">
        <f t="shared" si="320"/>
        <v>2110.6799999999998</v>
      </c>
      <c r="Q575" s="2">
        <f t="shared" si="320"/>
        <v>130.30000000000001</v>
      </c>
      <c r="R575" s="2">
        <f t="shared" si="320"/>
        <v>82.62</v>
      </c>
      <c r="S575" s="2">
        <f t="shared" si="320"/>
        <v>151851.10999999999</v>
      </c>
      <c r="T575" s="2">
        <f t="shared" si="320"/>
        <v>0</v>
      </c>
      <c r="U575" s="2">
        <f>AH575</f>
        <v>269.64080000000001</v>
      </c>
      <c r="V575" s="2">
        <f>AI575</f>
        <v>0</v>
      </c>
      <c r="W575" s="2">
        <f>ROUND(AJ575,2)</f>
        <v>0</v>
      </c>
      <c r="X575" s="2">
        <f>ROUND(AK575,2)</f>
        <v>106295.79</v>
      </c>
      <c r="Y575" s="2">
        <f>ROUND(AL575,2)</f>
        <v>15185.12</v>
      </c>
      <c r="Z575" s="2"/>
      <c r="AA575" s="2"/>
      <c r="AB575" s="2">
        <f>ROUND(SUMIF(AA567:AA573,"=1473091778",O567:O573),2)</f>
        <v>154092.09</v>
      </c>
      <c r="AC575" s="2">
        <f>ROUND(SUMIF(AA567:AA573,"=1473091778",P567:P573),2)</f>
        <v>2110.6799999999998</v>
      </c>
      <c r="AD575" s="2">
        <f>ROUND(SUMIF(AA567:AA573,"=1473091778",Q567:Q573),2)</f>
        <v>130.30000000000001</v>
      </c>
      <c r="AE575" s="2">
        <f>ROUND(SUMIF(AA567:AA573,"=1473091778",R567:R573),2)</f>
        <v>82.62</v>
      </c>
      <c r="AF575" s="2">
        <f>ROUND(SUMIF(AA567:AA573,"=1473091778",S567:S573),2)</f>
        <v>151851.10999999999</v>
      </c>
      <c r="AG575" s="2">
        <f>ROUND(SUMIF(AA567:AA573,"=1473091778",T567:T573),2)</f>
        <v>0</v>
      </c>
      <c r="AH575" s="2">
        <f>SUMIF(AA567:AA573,"=1473091778",U567:U573)</f>
        <v>269.64080000000001</v>
      </c>
      <c r="AI575" s="2">
        <f>SUMIF(AA567:AA573,"=1473091778",V567:V573)</f>
        <v>0</v>
      </c>
      <c r="AJ575" s="2">
        <f>ROUND(SUMIF(AA567:AA573,"=1473091778",W567:W573),2)</f>
        <v>0</v>
      </c>
      <c r="AK575" s="2">
        <f>ROUND(SUMIF(AA567:AA573,"=1473091778",X567:X573),2)</f>
        <v>106295.79</v>
      </c>
      <c r="AL575" s="2">
        <f>ROUND(SUMIF(AA567:AA573,"=1473091778",Y567:Y573),2)</f>
        <v>15185.12</v>
      </c>
      <c r="AM575" s="2"/>
      <c r="AN575" s="2"/>
      <c r="AO575" s="2">
        <f t="shared" ref="AO575:BD575" si="321">ROUND(BX575,2)</f>
        <v>0</v>
      </c>
      <c r="AP575" s="2">
        <f t="shared" si="321"/>
        <v>0</v>
      </c>
      <c r="AQ575" s="2">
        <f t="shared" si="321"/>
        <v>0</v>
      </c>
      <c r="AR575" s="2">
        <f t="shared" si="321"/>
        <v>275662.23</v>
      </c>
      <c r="AS575" s="2">
        <f t="shared" si="321"/>
        <v>0</v>
      </c>
      <c r="AT575" s="2">
        <f t="shared" si="321"/>
        <v>0</v>
      </c>
      <c r="AU575" s="2">
        <f t="shared" si="321"/>
        <v>275662.23</v>
      </c>
      <c r="AV575" s="2">
        <f t="shared" si="321"/>
        <v>2110.6799999999998</v>
      </c>
      <c r="AW575" s="2">
        <f t="shared" si="321"/>
        <v>2110.6799999999998</v>
      </c>
      <c r="AX575" s="2">
        <f t="shared" si="321"/>
        <v>0</v>
      </c>
      <c r="AY575" s="2">
        <f t="shared" si="321"/>
        <v>2110.6799999999998</v>
      </c>
      <c r="AZ575" s="2">
        <f t="shared" si="321"/>
        <v>0</v>
      </c>
      <c r="BA575" s="2">
        <f t="shared" si="321"/>
        <v>0</v>
      </c>
      <c r="BB575" s="2">
        <f t="shared" si="321"/>
        <v>0</v>
      </c>
      <c r="BC575" s="2">
        <f t="shared" si="321"/>
        <v>0</v>
      </c>
      <c r="BD575" s="2">
        <f t="shared" si="321"/>
        <v>0</v>
      </c>
      <c r="BE575" s="2"/>
      <c r="BF575" s="2"/>
      <c r="BG575" s="2"/>
      <c r="BH575" s="2"/>
      <c r="BI575" s="2"/>
      <c r="BJ575" s="2"/>
      <c r="BK575" s="2"/>
      <c r="BL575" s="2"/>
      <c r="BM575" s="2"/>
      <c r="BN575" s="2"/>
      <c r="BO575" s="2"/>
      <c r="BP575" s="2"/>
      <c r="BQ575" s="2"/>
      <c r="BR575" s="2"/>
      <c r="BS575" s="2"/>
      <c r="BT575" s="2"/>
      <c r="BU575" s="2"/>
      <c r="BV575" s="2"/>
      <c r="BW575" s="2"/>
      <c r="BX575" s="2">
        <f>ROUND(SUMIF(AA567:AA573,"=1473091778",FQ567:FQ573),2)</f>
        <v>0</v>
      </c>
      <c r="BY575" s="2">
        <f>ROUND(SUMIF(AA567:AA573,"=1473091778",FR567:FR573),2)</f>
        <v>0</v>
      </c>
      <c r="BZ575" s="2">
        <f>ROUND(SUMIF(AA567:AA573,"=1473091778",GL567:GL573),2)</f>
        <v>0</v>
      </c>
      <c r="CA575" s="2">
        <f>ROUND(SUMIF(AA567:AA573,"=1473091778",GM567:GM573),2)</f>
        <v>275662.23</v>
      </c>
      <c r="CB575" s="2">
        <f>ROUND(SUMIF(AA567:AA573,"=1473091778",GN567:GN573),2)</f>
        <v>0</v>
      </c>
      <c r="CC575" s="2">
        <f>ROUND(SUMIF(AA567:AA573,"=1473091778",GO567:GO573),2)</f>
        <v>0</v>
      </c>
      <c r="CD575" s="2">
        <f>ROUND(SUMIF(AA567:AA573,"=1473091778",GP567:GP573),2)</f>
        <v>275662.23</v>
      </c>
      <c r="CE575" s="2">
        <f>AC575-BX575</f>
        <v>2110.6799999999998</v>
      </c>
      <c r="CF575" s="2">
        <f>AC575-BY575</f>
        <v>2110.6799999999998</v>
      </c>
      <c r="CG575" s="2">
        <f>BX575-BZ575</f>
        <v>0</v>
      </c>
      <c r="CH575" s="2">
        <f>AC575-BX575-BY575+BZ575</f>
        <v>2110.6799999999998</v>
      </c>
      <c r="CI575" s="2">
        <f>BY575-BZ575</f>
        <v>0</v>
      </c>
      <c r="CJ575" s="2">
        <f>ROUND(SUMIF(AA567:AA573,"=1473091778",GX567:GX573),2)</f>
        <v>0</v>
      </c>
      <c r="CK575" s="2">
        <f>ROUND(SUMIF(AA567:AA573,"=1473091778",GY567:GY573),2)</f>
        <v>0</v>
      </c>
      <c r="CL575" s="2">
        <f>ROUND(SUMIF(AA567:AA573,"=1473091778",GZ567:GZ573),2)</f>
        <v>0</v>
      </c>
      <c r="CM575" s="2">
        <f>ROUND(SUMIF(AA567:AA573,"=1473091778",HD567:HD573),2)</f>
        <v>0</v>
      </c>
      <c r="CN575" s="2"/>
      <c r="CO575" s="2"/>
      <c r="CP575" s="2"/>
      <c r="CQ575" s="2"/>
      <c r="CR575" s="2"/>
      <c r="CS575" s="2"/>
      <c r="CT575" s="2"/>
      <c r="CU575" s="2"/>
      <c r="CV575" s="2"/>
      <c r="CW575" s="2"/>
      <c r="CX575" s="2"/>
      <c r="CY575" s="2"/>
      <c r="CZ575" s="2"/>
      <c r="DA575" s="2"/>
      <c r="DB575" s="2"/>
      <c r="DC575" s="2"/>
      <c r="DD575" s="2"/>
      <c r="DE575" s="2"/>
      <c r="DF575" s="2"/>
      <c r="DG575" s="3"/>
      <c r="DH575" s="3"/>
      <c r="DI575" s="3"/>
      <c r="DJ575" s="3"/>
      <c r="DK575" s="3"/>
      <c r="DL575" s="3"/>
      <c r="DM575" s="3"/>
      <c r="DN575" s="3"/>
      <c r="DO575" s="3"/>
      <c r="DP575" s="3"/>
      <c r="DQ575" s="3"/>
      <c r="DR575" s="3"/>
      <c r="DS575" s="3"/>
      <c r="DT575" s="3"/>
      <c r="DU575" s="3"/>
      <c r="DV575" s="3"/>
      <c r="DW575" s="3"/>
      <c r="DX575" s="3"/>
      <c r="DY575" s="3"/>
      <c r="DZ575" s="3"/>
      <c r="EA575" s="3"/>
      <c r="EB575" s="3"/>
      <c r="EC575" s="3"/>
      <c r="ED575" s="3"/>
      <c r="EE575" s="3"/>
      <c r="EF575" s="3"/>
      <c r="EG575" s="3"/>
      <c r="EH575" s="3"/>
      <c r="EI575" s="3"/>
      <c r="EJ575" s="3"/>
      <c r="EK575" s="3"/>
      <c r="EL575" s="3"/>
      <c r="EM575" s="3"/>
      <c r="EN575" s="3"/>
      <c r="EO575" s="3"/>
      <c r="EP575" s="3"/>
      <c r="EQ575" s="3"/>
      <c r="ER575" s="3"/>
      <c r="ES575" s="3"/>
      <c r="ET575" s="3"/>
      <c r="EU575" s="3"/>
      <c r="EV575" s="3"/>
      <c r="EW575" s="3"/>
      <c r="EX575" s="3"/>
      <c r="EY575" s="3"/>
      <c r="EZ575" s="3"/>
      <c r="FA575" s="3"/>
      <c r="FB575" s="3"/>
      <c r="FC575" s="3"/>
      <c r="FD575" s="3"/>
      <c r="FE575" s="3"/>
      <c r="FF575" s="3"/>
      <c r="FG575" s="3"/>
      <c r="FH575" s="3"/>
      <c r="FI575" s="3"/>
      <c r="FJ575" s="3"/>
      <c r="FK575" s="3"/>
      <c r="FL575" s="3"/>
      <c r="FM575" s="3"/>
      <c r="FN575" s="3"/>
      <c r="FO575" s="3"/>
      <c r="FP575" s="3"/>
      <c r="FQ575" s="3"/>
      <c r="FR575" s="3"/>
      <c r="FS575" s="3"/>
      <c r="FT575" s="3"/>
      <c r="FU575" s="3"/>
      <c r="FV575" s="3"/>
      <c r="FW575" s="3"/>
      <c r="FX575" s="3"/>
      <c r="FY575" s="3"/>
      <c r="FZ575" s="3"/>
      <c r="GA575" s="3"/>
      <c r="GB575" s="3"/>
      <c r="GC575" s="3"/>
      <c r="GD575" s="3"/>
      <c r="GE575" s="3"/>
      <c r="GF575" s="3"/>
      <c r="GG575" s="3"/>
      <c r="GH575" s="3"/>
      <c r="GI575" s="3"/>
      <c r="GJ575" s="3"/>
      <c r="GK575" s="3"/>
      <c r="GL575" s="3"/>
      <c r="GM575" s="3"/>
      <c r="GN575" s="3"/>
      <c r="GO575" s="3"/>
      <c r="GP575" s="3"/>
      <c r="GQ575" s="3"/>
      <c r="GR575" s="3"/>
      <c r="GS575" s="3"/>
      <c r="GT575" s="3"/>
      <c r="GU575" s="3"/>
      <c r="GV575" s="3"/>
      <c r="GW575" s="3"/>
      <c r="GX575" s="3">
        <v>0</v>
      </c>
    </row>
    <row r="577" spans="1:28" x14ac:dyDescent="0.2">
      <c r="A577" s="4">
        <v>50</v>
      </c>
      <c r="B577" s="4">
        <v>0</v>
      </c>
      <c r="C577" s="4">
        <v>0</v>
      </c>
      <c r="D577" s="4">
        <v>1</v>
      </c>
      <c r="E577" s="4">
        <v>201</v>
      </c>
      <c r="F577" s="4">
        <f>ROUND(Source!O575,O577)</f>
        <v>154092.09</v>
      </c>
      <c r="G577" s="4" t="s">
        <v>43</v>
      </c>
      <c r="H577" s="4" t="s">
        <v>44</v>
      </c>
      <c r="I577" s="4"/>
      <c r="J577" s="4"/>
      <c r="K577" s="4">
        <v>201</v>
      </c>
      <c r="L577" s="4">
        <v>1</v>
      </c>
      <c r="M577" s="4">
        <v>3</v>
      </c>
      <c r="N577" s="4" t="s">
        <v>3</v>
      </c>
      <c r="O577" s="4">
        <v>2</v>
      </c>
      <c r="P577" s="4"/>
      <c r="Q577" s="4"/>
      <c r="R577" s="4"/>
      <c r="S577" s="4"/>
      <c r="T577" s="4"/>
      <c r="U577" s="4"/>
      <c r="V577" s="4"/>
      <c r="W577" s="4">
        <v>154092.09</v>
      </c>
      <c r="X577" s="4">
        <v>1</v>
      </c>
      <c r="Y577" s="4">
        <v>154092.09</v>
      </c>
      <c r="Z577" s="4"/>
      <c r="AA577" s="4"/>
      <c r="AB577" s="4"/>
    </row>
    <row r="578" spans="1:28" x14ac:dyDescent="0.2">
      <c r="A578" s="4">
        <v>50</v>
      </c>
      <c r="B578" s="4">
        <v>0</v>
      </c>
      <c r="C578" s="4">
        <v>0</v>
      </c>
      <c r="D578" s="4">
        <v>1</v>
      </c>
      <c r="E578" s="4">
        <v>202</v>
      </c>
      <c r="F578" s="4">
        <f>ROUND(Source!P575,O578)</f>
        <v>2110.6799999999998</v>
      </c>
      <c r="G578" s="4" t="s">
        <v>45</v>
      </c>
      <c r="H578" s="4" t="s">
        <v>46</v>
      </c>
      <c r="I578" s="4"/>
      <c r="J578" s="4"/>
      <c r="K578" s="4">
        <v>202</v>
      </c>
      <c r="L578" s="4">
        <v>2</v>
      </c>
      <c r="M578" s="4">
        <v>3</v>
      </c>
      <c r="N578" s="4" t="s">
        <v>3</v>
      </c>
      <c r="O578" s="4">
        <v>2</v>
      </c>
      <c r="P578" s="4"/>
      <c r="Q578" s="4"/>
      <c r="R578" s="4"/>
      <c r="S578" s="4"/>
      <c r="T578" s="4"/>
      <c r="U578" s="4"/>
      <c r="V578" s="4"/>
      <c r="W578" s="4">
        <v>2110.6799999999998</v>
      </c>
      <c r="X578" s="4">
        <v>1</v>
      </c>
      <c r="Y578" s="4">
        <v>2110.6799999999998</v>
      </c>
      <c r="Z578" s="4"/>
      <c r="AA578" s="4"/>
      <c r="AB578" s="4"/>
    </row>
    <row r="579" spans="1:28" x14ac:dyDescent="0.2">
      <c r="A579" s="4">
        <v>50</v>
      </c>
      <c r="B579" s="4">
        <v>0</v>
      </c>
      <c r="C579" s="4">
        <v>0</v>
      </c>
      <c r="D579" s="4">
        <v>1</v>
      </c>
      <c r="E579" s="4">
        <v>222</v>
      </c>
      <c r="F579" s="4">
        <f>ROUND(Source!AO575,O579)</f>
        <v>0</v>
      </c>
      <c r="G579" s="4" t="s">
        <v>47</v>
      </c>
      <c r="H579" s="4" t="s">
        <v>48</v>
      </c>
      <c r="I579" s="4"/>
      <c r="J579" s="4"/>
      <c r="K579" s="4">
        <v>222</v>
      </c>
      <c r="L579" s="4">
        <v>3</v>
      </c>
      <c r="M579" s="4">
        <v>3</v>
      </c>
      <c r="N579" s="4" t="s">
        <v>3</v>
      </c>
      <c r="O579" s="4">
        <v>2</v>
      </c>
      <c r="P579" s="4"/>
      <c r="Q579" s="4"/>
      <c r="R579" s="4"/>
      <c r="S579" s="4"/>
      <c r="T579" s="4"/>
      <c r="U579" s="4"/>
      <c r="V579" s="4"/>
      <c r="W579" s="4">
        <v>0</v>
      </c>
      <c r="X579" s="4">
        <v>1</v>
      </c>
      <c r="Y579" s="4">
        <v>0</v>
      </c>
      <c r="Z579" s="4"/>
      <c r="AA579" s="4"/>
      <c r="AB579" s="4"/>
    </row>
    <row r="580" spans="1:28" x14ac:dyDescent="0.2">
      <c r="A580" s="4">
        <v>50</v>
      </c>
      <c r="B580" s="4">
        <v>0</v>
      </c>
      <c r="C580" s="4">
        <v>0</v>
      </c>
      <c r="D580" s="4">
        <v>1</v>
      </c>
      <c r="E580" s="4">
        <v>225</v>
      </c>
      <c r="F580" s="4">
        <f>ROUND(Source!AV575,O580)</f>
        <v>2110.6799999999998</v>
      </c>
      <c r="G580" s="4" t="s">
        <v>49</v>
      </c>
      <c r="H580" s="4" t="s">
        <v>50</v>
      </c>
      <c r="I580" s="4"/>
      <c r="J580" s="4"/>
      <c r="K580" s="4">
        <v>225</v>
      </c>
      <c r="L580" s="4">
        <v>4</v>
      </c>
      <c r="M580" s="4">
        <v>3</v>
      </c>
      <c r="N580" s="4" t="s">
        <v>3</v>
      </c>
      <c r="O580" s="4">
        <v>2</v>
      </c>
      <c r="P580" s="4"/>
      <c r="Q580" s="4"/>
      <c r="R580" s="4"/>
      <c r="S580" s="4"/>
      <c r="T580" s="4"/>
      <c r="U580" s="4"/>
      <c r="V580" s="4"/>
      <c r="W580" s="4">
        <v>2110.6799999999998</v>
      </c>
      <c r="X580" s="4">
        <v>1</v>
      </c>
      <c r="Y580" s="4">
        <v>2110.6799999999998</v>
      </c>
      <c r="Z580" s="4"/>
      <c r="AA580" s="4"/>
      <c r="AB580" s="4"/>
    </row>
    <row r="581" spans="1:28" x14ac:dyDescent="0.2">
      <c r="A581" s="4">
        <v>50</v>
      </c>
      <c r="B581" s="4">
        <v>0</v>
      </c>
      <c r="C581" s="4">
        <v>0</v>
      </c>
      <c r="D581" s="4">
        <v>1</v>
      </c>
      <c r="E581" s="4">
        <v>226</v>
      </c>
      <c r="F581" s="4">
        <f>ROUND(Source!AW575,O581)</f>
        <v>2110.6799999999998</v>
      </c>
      <c r="G581" s="4" t="s">
        <v>51</v>
      </c>
      <c r="H581" s="4" t="s">
        <v>52</v>
      </c>
      <c r="I581" s="4"/>
      <c r="J581" s="4"/>
      <c r="K581" s="4">
        <v>226</v>
      </c>
      <c r="L581" s="4">
        <v>5</v>
      </c>
      <c r="M581" s="4">
        <v>3</v>
      </c>
      <c r="N581" s="4" t="s">
        <v>3</v>
      </c>
      <c r="O581" s="4">
        <v>2</v>
      </c>
      <c r="P581" s="4"/>
      <c r="Q581" s="4"/>
      <c r="R581" s="4"/>
      <c r="S581" s="4"/>
      <c r="T581" s="4"/>
      <c r="U581" s="4"/>
      <c r="V581" s="4"/>
      <c r="W581" s="4">
        <v>2110.6799999999998</v>
      </c>
      <c r="X581" s="4">
        <v>1</v>
      </c>
      <c r="Y581" s="4">
        <v>2110.6799999999998</v>
      </c>
      <c r="Z581" s="4"/>
      <c r="AA581" s="4"/>
      <c r="AB581" s="4"/>
    </row>
    <row r="582" spans="1:28" x14ac:dyDescent="0.2">
      <c r="A582" s="4">
        <v>50</v>
      </c>
      <c r="B582" s="4">
        <v>0</v>
      </c>
      <c r="C582" s="4">
        <v>0</v>
      </c>
      <c r="D582" s="4">
        <v>1</v>
      </c>
      <c r="E582" s="4">
        <v>227</v>
      </c>
      <c r="F582" s="4">
        <f>ROUND(Source!AX575,O582)</f>
        <v>0</v>
      </c>
      <c r="G582" s="4" t="s">
        <v>53</v>
      </c>
      <c r="H582" s="4" t="s">
        <v>54</v>
      </c>
      <c r="I582" s="4"/>
      <c r="J582" s="4"/>
      <c r="K582" s="4">
        <v>227</v>
      </c>
      <c r="L582" s="4">
        <v>6</v>
      </c>
      <c r="M582" s="4">
        <v>3</v>
      </c>
      <c r="N582" s="4" t="s">
        <v>3</v>
      </c>
      <c r="O582" s="4">
        <v>2</v>
      </c>
      <c r="P582" s="4"/>
      <c r="Q582" s="4"/>
      <c r="R582" s="4"/>
      <c r="S582" s="4"/>
      <c r="T582" s="4"/>
      <c r="U582" s="4"/>
      <c r="V582" s="4"/>
      <c r="W582" s="4">
        <v>0</v>
      </c>
      <c r="X582" s="4">
        <v>1</v>
      </c>
      <c r="Y582" s="4">
        <v>0</v>
      </c>
      <c r="Z582" s="4"/>
      <c r="AA582" s="4"/>
      <c r="AB582" s="4"/>
    </row>
    <row r="583" spans="1:28" x14ac:dyDescent="0.2">
      <c r="A583" s="4">
        <v>50</v>
      </c>
      <c r="B583" s="4">
        <v>0</v>
      </c>
      <c r="C583" s="4">
        <v>0</v>
      </c>
      <c r="D583" s="4">
        <v>1</v>
      </c>
      <c r="E583" s="4">
        <v>228</v>
      </c>
      <c r="F583" s="4">
        <f>ROUND(Source!AY575,O583)</f>
        <v>2110.6799999999998</v>
      </c>
      <c r="G583" s="4" t="s">
        <v>55</v>
      </c>
      <c r="H583" s="4" t="s">
        <v>56</v>
      </c>
      <c r="I583" s="4"/>
      <c r="J583" s="4"/>
      <c r="K583" s="4">
        <v>228</v>
      </c>
      <c r="L583" s="4">
        <v>7</v>
      </c>
      <c r="M583" s="4">
        <v>3</v>
      </c>
      <c r="N583" s="4" t="s">
        <v>3</v>
      </c>
      <c r="O583" s="4">
        <v>2</v>
      </c>
      <c r="P583" s="4"/>
      <c r="Q583" s="4"/>
      <c r="R583" s="4"/>
      <c r="S583" s="4"/>
      <c r="T583" s="4"/>
      <c r="U583" s="4"/>
      <c r="V583" s="4"/>
      <c r="W583" s="4">
        <v>2110.6799999999998</v>
      </c>
      <c r="X583" s="4">
        <v>1</v>
      </c>
      <c r="Y583" s="4">
        <v>2110.6799999999998</v>
      </c>
      <c r="Z583" s="4"/>
      <c r="AA583" s="4"/>
      <c r="AB583" s="4"/>
    </row>
    <row r="584" spans="1:28" x14ac:dyDescent="0.2">
      <c r="A584" s="4">
        <v>50</v>
      </c>
      <c r="B584" s="4">
        <v>0</v>
      </c>
      <c r="C584" s="4">
        <v>0</v>
      </c>
      <c r="D584" s="4">
        <v>1</v>
      </c>
      <c r="E584" s="4">
        <v>216</v>
      </c>
      <c r="F584" s="4">
        <f>ROUND(Source!AP575,O584)</f>
        <v>0</v>
      </c>
      <c r="G584" s="4" t="s">
        <v>57</v>
      </c>
      <c r="H584" s="4" t="s">
        <v>58</v>
      </c>
      <c r="I584" s="4"/>
      <c r="J584" s="4"/>
      <c r="K584" s="4">
        <v>216</v>
      </c>
      <c r="L584" s="4">
        <v>8</v>
      </c>
      <c r="M584" s="4">
        <v>3</v>
      </c>
      <c r="N584" s="4" t="s">
        <v>3</v>
      </c>
      <c r="O584" s="4">
        <v>2</v>
      </c>
      <c r="P584" s="4"/>
      <c r="Q584" s="4"/>
      <c r="R584" s="4"/>
      <c r="S584" s="4"/>
      <c r="T584" s="4"/>
      <c r="U584" s="4"/>
      <c r="V584" s="4"/>
      <c r="W584" s="4">
        <v>0</v>
      </c>
      <c r="X584" s="4">
        <v>1</v>
      </c>
      <c r="Y584" s="4">
        <v>0</v>
      </c>
      <c r="Z584" s="4"/>
      <c r="AA584" s="4"/>
      <c r="AB584" s="4"/>
    </row>
    <row r="585" spans="1:28" x14ac:dyDescent="0.2">
      <c r="A585" s="4">
        <v>50</v>
      </c>
      <c r="B585" s="4">
        <v>0</v>
      </c>
      <c r="C585" s="4">
        <v>0</v>
      </c>
      <c r="D585" s="4">
        <v>1</v>
      </c>
      <c r="E585" s="4">
        <v>223</v>
      </c>
      <c r="F585" s="4">
        <f>ROUND(Source!AQ575,O585)</f>
        <v>0</v>
      </c>
      <c r="G585" s="4" t="s">
        <v>59</v>
      </c>
      <c r="H585" s="4" t="s">
        <v>60</v>
      </c>
      <c r="I585" s="4"/>
      <c r="J585" s="4"/>
      <c r="K585" s="4">
        <v>223</v>
      </c>
      <c r="L585" s="4">
        <v>9</v>
      </c>
      <c r="M585" s="4">
        <v>3</v>
      </c>
      <c r="N585" s="4" t="s">
        <v>3</v>
      </c>
      <c r="O585" s="4">
        <v>2</v>
      </c>
      <c r="P585" s="4"/>
      <c r="Q585" s="4"/>
      <c r="R585" s="4"/>
      <c r="S585" s="4"/>
      <c r="T585" s="4"/>
      <c r="U585" s="4"/>
      <c r="V585" s="4"/>
      <c r="W585" s="4">
        <v>0</v>
      </c>
      <c r="X585" s="4">
        <v>1</v>
      </c>
      <c r="Y585" s="4">
        <v>0</v>
      </c>
      <c r="Z585" s="4"/>
      <c r="AA585" s="4"/>
      <c r="AB585" s="4"/>
    </row>
    <row r="586" spans="1:28" x14ac:dyDescent="0.2">
      <c r="A586" s="4">
        <v>50</v>
      </c>
      <c r="B586" s="4">
        <v>0</v>
      </c>
      <c r="C586" s="4">
        <v>0</v>
      </c>
      <c r="D586" s="4">
        <v>1</v>
      </c>
      <c r="E586" s="4">
        <v>229</v>
      </c>
      <c r="F586" s="4">
        <f>ROUND(Source!AZ575,O586)</f>
        <v>0</v>
      </c>
      <c r="G586" s="4" t="s">
        <v>61</v>
      </c>
      <c r="H586" s="4" t="s">
        <v>62</v>
      </c>
      <c r="I586" s="4"/>
      <c r="J586" s="4"/>
      <c r="K586" s="4">
        <v>229</v>
      </c>
      <c r="L586" s="4">
        <v>10</v>
      </c>
      <c r="M586" s="4">
        <v>3</v>
      </c>
      <c r="N586" s="4" t="s">
        <v>3</v>
      </c>
      <c r="O586" s="4">
        <v>2</v>
      </c>
      <c r="P586" s="4"/>
      <c r="Q586" s="4"/>
      <c r="R586" s="4"/>
      <c r="S586" s="4"/>
      <c r="T586" s="4"/>
      <c r="U586" s="4"/>
      <c r="V586" s="4"/>
      <c r="W586" s="4">
        <v>0</v>
      </c>
      <c r="X586" s="4">
        <v>1</v>
      </c>
      <c r="Y586" s="4">
        <v>0</v>
      </c>
      <c r="Z586" s="4"/>
      <c r="AA586" s="4"/>
      <c r="AB586" s="4"/>
    </row>
    <row r="587" spans="1:28" x14ac:dyDescent="0.2">
      <c r="A587" s="4">
        <v>50</v>
      </c>
      <c r="B587" s="4">
        <v>0</v>
      </c>
      <c r="C587" s="4">
        <v>0</v>
      </c>
      <c r="D587" s="4">
        <v>1</v>
      </c>
      <c r="E587" s="4">
        <v>203</v>
      </c>
      <c r="F587" s="4">
        <f>ROUND(Source!Q575,O587)</f>
        <v>130.30000000000001</v>
      </c>
      <c r="G587" s="4" t="s">
        <v>63</v>
      </c>
      <c r="H587" s="4" t="s">
        <v>64</v>
      </c>
      <c r="I587" s="4"/>
      <c r="J587" s="4"/>
      <c r="K587" s="4">
        <v>203</v>
      </c>
      <c r="L587" s="4">
        <v>11</v>
      </c>
      <c r="M587" s="4">
        <v>3</v>
      </c>
      <c r="N587" s="4" t="s">
        <v>3</v>
      </c>
      <c r="O587" s="4">
        <v>2</v>
      </c>
      <c r="P587" s="4"/>
      <c r="Q587" s="4"/>
      <c r="R587" s="4"/>
      <c r="S587" s="4"/>
      <c r="T587" s="4"/>
      <c r="U587" s="4"/>
      <c r="V587" s="4"/>
      <c r="W587" s="4">
        <v>130.30000000000001</v>
      </c>
      <c r="X587" s="4">
        <v>1</v>
      </c>
      <c r="Y587" s="4">
        <v>130.30000000000001</v>
      </c>
      <c r="Z587" s="4"/>
      <c r="AA587" s="4"/>
      <c r="AB587" s="4"/>
    </row>
    <row r="588" spans="1:28" x14ac:dyDescent="0.2">
      <c r="A588" s="4">
        <v>50</v>
      </c>
      <c r="B588" s="4">
        <v>0</v>
      </c>
      <c r="C588" s="4">
        <v>0</v>
      </c>
      <c r="D588" s="4">
        <v>1</v>
      </c>
      <c r="E588" s="4">
        <v>231</v>
      </c>
      <c r="F588" s="4">
        <f>ROUND(Source!BB575,O588)</f>
        <v>0</v>
      </c>
      <c r="G588" s="4" t="s">
        <v>65</v>
      </c>
      <c r="H588" s="4" t="s">
        <v>66</v>
      </c>
      <c r="I588" s="4"/>
      <c r="J588" s="4"/>
      <c r="K588" s="4">
        <v>231</v>
      </c>
      <c r="L588" s="4">
        <v>12</v>
      </c>
      <c r="M588" s="4">
        <v>3</v>
      </c>
      <c r="N588" s="4" t="s">
        <v>3</v>
      </c>
      <c r="O588" s="4">
        <v>2</v>
      </c>
      <c r="P588" s="4"/>
      <c r="Q588" s="4"/>
      <c r="R588" s="4"/>
      <c r="S588" s="4"/>
      <c r="T588" s="4"/>
      <c r="U588" s="4"/>
      <c r="V588" s="4"/>
      <c r="W588" s="4">
        <v>0</v>
      </c>
      <c r="X588" s="4">
        <v>1</v>
      </c>
      <c r="Y588" s="4">
        <v>0</v>
      </c>
      <c r="Z588" s="4"/>
      <c r="AA588" s="4"/>
      <c r="AB588" s="4"/>
    </row>
    <row r="589" spans="1:28" x14ac:dyDescent="0.2">
      <c r="A589" s="4">
        <v>50</v>
      </c>
      <c r="B589" s="4">
        <v>0</v>
      </c>
      <c r="C589" s="4">
        <v>0</v>
      </c>
      <c r="D589" s="4">
        <v>1</v>
      </c>
      <c r="E589" s="4">
        <v>204</v>
      </c>
      <c r="F589" s="4">
        <f>ROUND(Source!R575,O589)</f>
        <v>82.62</v>
      </c>
      <c r="G589" s="4" t="s">
        <v>67</v>
      </c>
      <c r="H589" s="4" t="s">
        <v>68</v>
      </c>
      <c r="I589" s="4"/>
      <c r="J589" s="4"/>
      <c r="K589" s="4">
        <v>204</v>
      </c>
      <c r="L589" s="4">
        <v>13</v>
      </c>
      <c r="M589" s="4">
        <v>3</v>
      </c>
      <c r="N589" s="4" t="s">
        <v>3</v>
      </c>
      <c r="O589" s="4">
        <v>2</v>
      </c>
      <c r="P589" s="4"/>
      <c r="Q589" s="4"/>
      <c r="R589" s="4"/>
      <c r="S589" s="4"/>
      <c r="T589" s="4"/>
      <c r="U589" s="4"/>
      <c r="V589" s="4"/>
      <c r="W589" s="4">
        <v>82.62</v>
      </c>
      <c r="X589" s="4">
        <v>1</v>
      </c>
      <c r="Y589" s="4">
        <v>82.62</v>
      </c>
      <c r="Z589" s="4"/>
      <c r="AA589" s="4"/>
      <c r="AB589" s="4"/>
    </row>
    <row r="590" spans="1:28" x14ac:dyDescent="0.2">
      <c r="A590" s="4">
        <v>50</v>
      </c>
      <c r="B590" s="4">
        <v>0</v>
      </c>
      <c r="C590" s="4">
        <v>0</v>
      </c>
      <c r="D590" s="4">
        <v>1</v>
      </c>
      <c r="E590" s="4">
        <v>205</v>
      </c>
      <c r="F590" s="4">
        <f>ROUND(Source!S575,O590)</f>
        <v>151851.10999999999</v>
      </c>
      <c r="G590" s="4" t="s">
        <v>69</v>
      </c>
      <c r="H590" s="4" t="s">
        <v>70</v>
      </c>
      <c r="I590" s="4"/>
      <c r="J590" s="4"/>
      <c r="K590" s="4">
        <v>205</v>
      </c>
      <c r="L590" s="4">
        <v>14</v>
      </c>
      <c r="M590" s="4">
        <v>3</v>
      </c>
      <c r="N590" s="4" t="s">
        <v>3</v>
      </c>
      <c r="O590" s="4">
        <v>2</v>
      </c>
      <c r="P590" s="4"/>
      <c r="Q590" s="4"/>
      <c r="R590" s="4"/>
      <c r="S590" s="4"/>
      <c r="T590" s="4"/>
      <c r="U590" s="4"/>
      <c r="V590" s="4"/>
      <c r="W590" s="4">
        <v>151851.10999999999</v>
      </c>
      <c r="X590" s="4">
        <v>1</v>
      </c>
      <c r="Y590" s="4">
        <v>151851.10999999999</v>
      </c>
      <c r="Z590" s="4"/>
      <c r="AA590" s="4"/>
      <c r="AB590" s="4"/>
    </row>
    <row r="591" spans="1:28" x14ac:dyDescent="0.2">
      <c r="A591" s="4">
        <v>50</v>
      </c>
      <c r="B591" s="4">
        <v>0</v>
      </c>
      <c r="C591" s="4">
        <v>0</v>
      </c>
      <c r="D591" s="4">
        <v>1</v>
      </c>
      <c r="E591" s="4">
        <v>232</v>
      </c>
      <c r="F591" s="4">
        <f>ROUND(Source!BC575,O591)</f>
        <v>0</v>
      </c>
      <c r="G591" s="4" t="s">
        <v>71</v>
      </c>
      <c r="H591" s="4" t="s">
        <v>72</v>
      </c>
      <c r="I591" s="4"/>
      <c r="J591" s="4"/>
      <c r="K591" s="4">
        <v>232</v>
      </c>
      <c r="L591" s="4">
        <v>15</v>
      </c>
      <c r="M591" s="4">
        <v>3</v>
      </c>
      <c r="N591" s="4" t="s">
        <v>3</v>
      </c>
      <c r="O591" s="4">
        <v>2</v>
      </c>
      <c r="P591" s="4"/>
      <c r="Q591" s="4"/>
      <c r="R591" s="4"/>
      <c r="S591" s="4"/>
      <c r="T591" s="4"/>
      <c r="U591" s="4"/>
      <c r="V591" s="4"/>
      <c r="W591" s="4">
        <v>0</v>
      </c>
      <c r="X591" s="4">
        <v>1</v>
      </c>
      <c r="Y591" s="4">
        <v>0</v>
      </c>
      <c r="Z591" s="4"/>
      <c r="AA591" s="4"/>
      <c r="AB591" s="4"/>
    </row>
    <row r="592" spans="1:28" x14ac:dyDescent="0.2">
      <c r="A592" s="4">
        <v>50</v>
      </c>
      <c r="B592" s="4">
        <v>0</v>
      </c>
      <c r="C592" s="4">
        <v>0</v>
      </c>
      <c r="D592" s="4">
        <v>1</v>
      </c>
      <c r="E592" s="4">
        <v>214</v>
      </c>
      <c r="F592" s="4">
        <f>ROUND(Source!AS575,O592)</f>
        <v>0</v>
      </c>
      <c r="G592" s="4" t="s">
        <v>73</v>
      </c>
      <c r="H592" s="4" t="s">
        <v>74</v>
      </c>
      <c r="I592" s="4"/>
      <c r="J592" s="4"/>
      <c r="K592" s="4">
        <v>214</v>
      </c>
      <c r="L592" s="4">
        <v>16</v>
      </c>
      <c r="M592" s="4">
        <v>3</v>
      </c>
      <c r="N592" s="4" t="s">
        <v>3</v>
      </c>
      <c r="O592" s="4">
        <v>2</v>
      </c>
      <c r="P592" s="4"/>
      <c r="Q592" s="4"/>
      <c r="R592" s="4"/>
      <c r="S592" s="4"/>
      <c r="T592" s="4"/>
      <c r="U592" s="4"/>
      <c r="V592" s="4"/>
      <c r="W592" s="4">
        <v>0</v>
      </c>
      <c r="X592" s="4">
        <v>1</v>
      </c>
      <c r="Y592" s="4">
        <v>0</v>
      </c>
      <c r="Z592" s="4"/>
      <c r="AA592" s="4"/>
      <c r="AB592" s="4"/>
    </row>
    <row r="593" spans="1:206" x14ac:dyDescent="0.2">
      <c r="A593" s="4">
        <v>50</v>
      </c>
      <c r="B593" s="4">
        <v>0</v>
      </c>
      <c r="C593" s="4">
        <v>0</v>
      </c>
      <c r="D593" s="4">
        <v>1</v>
      </c>
      <c r="E593" s="4">
        <v>215</v>
      </c>
      <c r="F593" s="4">
        <f>ROUND(Source!AT575,O593)</f>
        <v>0</v>
      </c>
      <c r="G593" s="4" t="s">
        <v>75</v>
      </c>
      <c r="H593" s="4" t="s">
        <v>76</v>
      </c>
      <c r="I593" s="4"/>
      <c r="J593" s="4"/>
      <c r="K593" s="4">
        <v>215</v>
      </c>
      <c r="L593" s="4">
        <v>17</v>
      </c>
      <c r="M593" s="4">
        <v>3</v>
      </c>
      <c r="N593" s="4" t="s">
        <v>3</v>
      </c>
      <c r="O593" s="4">
        <v>2</v>
      </c>
      <c r="P593" s="4"/>
      <c r="Q593" s="4"/>
      <c r="R593" s="4"/>
      <c r="S593" s="4"/>
      <c r="T593" s="4"/>
      <c r="U593" s="4"/>
      <c r="V593" s="4"/>
      <c r="W593" s="4">
        <v>0</v>
      </c>
      <c r="X593" s="4">
        <v>1</v>
      </c>
      <c r="Y593" s="4">
        <v>0</v>
      </c>
      <c r="Z593" s="4"/>
      <c r="AA593" s="4"/>
      <c r="AB593" s="4"/>
    </row>
    <row r="594" spans="1:206" x14ac:dyDescent="0.2">
      <c r="A594" s="4">
        <v>50</v>
      </c>
      <c r="B594" s="4">
        <v>0</v>
      </c>
      <c r="C594" s="4">
        <v>0</v>
      </c>
      <c r="D594" s="4">
        <v>1</v>
      </c>
      <c r="E594" s="4">
        <v>217</v>
      </c>
      <c r="F594" s="4">
        <f>ROUND(Source!AU575,O594)</f>
        <v>275662.23</v>
      </c>
      <c r="G594" s="4" t="s">
        <v>77</v>
      </c>
      <c r="H594" s="4" t="s">
        <v>78</v>
      </c>
      <c r="I594" s="4"/>
      <c r="J594" s="4"/>
      <c r="K594" s="4">
        <v>217</v>
      </c>
      <c r="L594" s="4">
        <v>18</v>
      </c>
      <c r="M594" s="4">
        <v>3</v>
      </c>
      <c r="N594" s="4" t="s">
        <v>3</v>
      </c>
      <c r="O594" s="4">
        <v>2</v>
      </c>
      <c r="P594" s="4"/>
      <c r="Q594" s="4"/>
      <c r="R594" s="4"/>
      <c r="S594" s="4"/>
      <c r="T594" s="4"/>
      <c r="U594" s="4"/>
      <c r="V594" s="4"/>
      <c r="W594" s="4">
        <v>275662.23</v>
      </c>
      <c r="X594" s="4">
        <v>1</v>
      </c>
      <c r="Y594" s="4">
        <v>275662.23</v>
      </c>
      <c r="Z594" s="4"/>
      <c r="AA594" s="4"/>
      <c r="AB594" s="4"/>
    </row>
    <row r="595" spans="1:206" x14ac:dyDescent="0.2">
      <c r="A595" s="4">
        <v>50</v>
      </c>
      <c r="B595" s="4">
        <v>0</v>
      </c>
      <c r="C595" s="4">
        <v>0</v>
      </c>
      <c r="D595" s="4">
        <v>1</v>
      </c>
      <c r="E595" s="4">
        <v>230</v>
      </c>
      <c r="F595" s="4">
        <f>ROUND(Source!BA575,O595)</f>
        <v>0</v>
      </c>
      <c r="G595" s="4" t="s">
        <v>79</v>
      </c>
      <c r="H595" s="4" t="s">
        <v>80</v>
      </c>
      <c r="I595" s="4"/>
      <c r="J595" s="4"/>
      <c r="K595" s="4">
        <v>230</v>
      </c>
      <c r="L595" s="4">
        <v>19</v>
      </c>
      <c r="M595" s="4">
        <v>3</v>
      </c>
      <c r="N595" s="4" t="s">
        <v>3</v>
      </c>
      <c r="O595" s="4">
        <v>2</v>
      </c>
      <c r="P595" s="4"/>
      <c r="Q595" s="4"/>
      <c r="R595" s="4"/>
      <c r="S595" s="4"/>
      <c r="T595" s="4"/>
      <c r="U595" s="4"/>
      <c r="V595" s="4"/>
      <c r="W595" s="4">
        <v>0</v>
      </c>
      <c r="X595" s="4">
        <v>1</v>
      </c>
      <c r="Y595" s="4">
        <v>0</v>
      </c>
      <c r="Z595" s="4"/>
      <c r="AA595" s="4"/>
      <c r="AB595" s="4"/>
    </row>
    <row r="596" spans="1:206" x14ac:dyDescent="0.2">
      <c r="A596" s="4">
        <v>50</v>
      </c>
      <c r="B596" s="4">
        <v>0</v>
      </c>
      <c r="C596" s="4">
        <v>0</v>
      </c>
      <c r="D596" s="4">
        <v>1</v>
      </c>
      <c r="E596" s="4">
        <v>206</v>
      </c>
      <c r="F596" s="4">
        <f>ROUND(Source!T575,O596)</f>
        <v>0</v>
      </c>
      <c r="G596" s="4" t="s">
        <v>81</v>
      </c>
      <c r="H596" s="4" t="s">
        <v>82</v>
      </c>
      <c r="I596" s="4"/>
      <c r="J596" s="4"/>
      <c r="K596" s="4">
        <v>206</v>
      </c>
      <c r="L596" s="4">
        <v>20</v>
      </c>
      <c r="M596" s="4">
        <v>3</v>
      </c>
      <c r="N596" s="4" t="s">
        <v>3</v>
      </c>
      <c r="O596" s="4">
        <v>2</v>
      </c>
      <c r="P596" s="4"/>
      <c r="Q596" s="4"/>
      <c r="R596" s="4"/>
      <c r="S596" s="4"/>
      <c r="T596" s="4"/>
      <c r="U596" s="4"/>
      <c r="V596" s="4"/>
      <c r="W596" s="4">
        <v>0</v>
      </c>
      <c r="X596" s="4">
        <v>1</v>
      </c>
      <c r="Y596" s="4">
        <v>0</v>
      </c>
      <c r="Z596" s="4"/>
      <c r="AA596" s="4"/>
      <c r="AB596" s="4"/>
    </row>
    <row r="597" spans="1:206" x14ac:dyDescent="0.2">
      <c r="A597" s="4">
        <v>50</v>
      </c>
      <c r="B597" s="4">
        <v>0</v>
      </c>
      <c r="C597" s="4">
        <v>0</v>
      </c>
      <c r="D597" s="4">
        <v>1</v>
      </c>
      <c r="E597" s="4">
        <v>207</v>
      </c>
      <c r="F597" s="4">
        <f>Source!U575</f>
        <v>269.64080000000001</v>
      </c>
      <c r="G597" s="4" t="s">
        <v>83</v>
      </c>
      <c r="H597" s="4" t="s">
        <v>84</v>
      </c>
      <c r="I597" s="4"/>
      <c r="J597" s="4"/>
      <c r="K597" s="4">
        <v>207</v>
      </c>
      <c r="L597" s="4">
        <v>21</v>
      </c>
      <c r="M597" s="4">
        <v>3</v>
      </c>
      <c r="N597" s="4" t="s">
        <v>3</v>
      </c>
      <c r="O597" s="4">
        <v>-1</v>
      </c>
      <c r="P597" s="4"/>
      <c r="Q597" s="4"/>
      <c r="R597" s="4"/>
      <c r="S597" s="4"/>
      <c r="T597" s="4"/>
      <c r="U597" s="4"/>
      <c r="V597" s="4"/>
      <c r="W597" s="4">
        <v>269.64079999999996</v>
      </c>
      <c r="X597" s="4">
        <v>1</v>
      </c>
      <c r="Y597" s="4">
        <v>269.64079999999996</v>
      </c>
      <c r="Z597" s="4"/>
      <c r="AA597" s="4"/>
      <c r="AB597" s="4"/>
    </row>
    <row r="598" spans="1:206" x14ac:dyDescent="0.2">
      <c r="A598" s="4">
        <v>50</v>
      </c>
      <c r="B598" s="4">
        <v>0</v>
      </c>
      <c r="C598" s="4">
        <v>0</v>
      </c>
      <c r="D598" s="4">
        <v>1</v>
      </c>
      <c r="E598" s="4">
        <v>208</v>
      </c>
      <c r="F598" s="4">
        <f>Source!V575</f>
        <v>0</v>
      </c>
      <c r="G598" s="4" t="s">
        <v>85</v>
      </c>
      <c r="H598" s="4" t="s">
        <v>86</v>
      </c>
      <c r="I598" s="4"/>
      <c r="J598" s="4"/>
      <c r="K598" s="4">
        <v>208</v>
      </c>
      <c r="L598" s="4">
        <v>22</v>
      </c>
      <c r="M598" s="4">
        <v>3</v>
      </c>
      <c r="N598" s="4" t="s">
        <v>3</v>
      </c>
      <c r="O598" s="4">
        <v>-1</v>
      </c>
      <c r="P598" s="4"/>
      <c r="Q598" s="4"/>
      <c r="R598" s="4"/>
      <c r="S598" s="4"/>
      <c r="T598" s="4"/>
      <c r="U598" s="4"/>
      <c r="V598" s="4"/>
      <c r="W598" s="4">
        <v>0</v>
      </c>
      <c r="X598" s="4">
        <v>1</v>
      </c>
      <c r="Y598" s="4">
        <v>0</v>
      </c>
      <c r="Z598" s="4"/>
      <c r="AA598" s="4"/>
      <c r="AB598" s="4"/>
    </row>
    <row r="599" spans="1:206" x14ac:dyDescent="0.2">
      <c r="A599" s="4">
        <v>50</v>
      </c>
      <c r="B599" s="4">
        <v>0</v>
      </c>
      <c r="C599" s="4">
        <v>0</v>
      </c>
      <c r="D599" s="4">
        <v>1</v>
      </c>
      <c r="E599" s="4">
        <v>209</v>
      </c>
      <c r="F599" s="4">
        <f>ROUND(Source!W575,O599)</f>
        <v>0</v>
      </c>
      <c r="G599" s="4" t="s">
        <v>87</v>
      </c>
      <c r="H599" s="4" t="s">
        <v>88</v>
      </c>
      <c r="I599" s="4"/>
      <c r="J599" s="4"/>
      <c r="K599" s="4">
        <v>209</v>
      </c>
      <c r="L599" s="4">
        <v>23</v>
      </c>
      <c r="M599" s="4">
        <v>3</v>
      </c>
      <c r="N599" s="4" t="s">
        <v>3</v>
      </c>
      <c r="O599" s="4">
        <v>2</v>
      </c>
      <c r="P599" s="4"/>
      <c r="Q599" s="4"/>
      <c r="R599" s="4"/>
      <c r="S599" s="4"/>
      <c r="T599" s="4"/>
      <c r="U599" s="4"/>
      <c r="V599" s="4"/>
      <c r="W599" s="4">
        <v>0</v>
      </c>
      <c r="X599" s="4">
        <v>1</v>
      </c>
      <c r="Y599" s="4">
        <v>0</v>
      </c>
      <c r="Z599" s="4"/>
      <c r="AA599" s="4"/>
      <c r="AB599" s="4"/>
    </row>
    <row r="600" spans="1:206" x14ac:dyDescent="0.2">
      <c r="A600" s="4">
        <v>50</v>
      </c>
      <c r="B600" s="4">
        <v>0</v>
      </c>
      <c r="C600" s="4">
        <v>0</v>
      </c>
      <c r="D600" s="4">
        <v>1</v>
      </c>
      <c r="E600" s="4">
        <v>233</v>
      </c>
      <c r="F600" s="4">
        <f>ROUND(Source!BD575,O600)</f>
        <v>0</v>
      </c>
      <c r="G600" s="4" t="s">
        <v>89</v>
      </c>
      <c r="H600" s="4" t="s">
        <v>90</v>
      </c>
      <c r="I600" s="4"/>
      <c r="J600" s="4"/>
      <c r="K600" s="4">
        <v>233</v>
      </c>
      <c r="L600" s="4">
        <v>24</v>
      </c>
      <c r="M600" s="4">
        <v>3</v>
      </c>
      <c r="N600" s="4" t="s">
        <v>3</v>
      </c>
      <c r="O600" s="4">
        <v>2</v>
      </c>
      <c r="P600" s="4"/>
      <c r="Q600" s="4"/>
      <c r="R600" s="4"/>
      <c r="S600" s="4"/>
      <c r="T600" s="4"/>
      <c r="U600" s="4"/>
      <c r="V600" s="4"/>
      <c r="W600" s="4">
        <v>0</v>
      </c>
      <c r="X600" s="4">
        <v>1</v>
      </c>
      <c r="Y600" s="4">
        <v>0</v>
      </c>
      <c r="Z600" s="4"/>
      <c r="AA600" s="4"/>
      <c r="AB600" s="4"/>
    </row>
    <row r="601" spans="1:206" x14ac:dyDescent="0.2">
      <c r="A601" s="4">
        <v>50</v>
      </c>
      <c r="B601" s="4">
        <v>0</v>
      </c>
      <c r="C601" s="4">
        <v>0</v>
      </c>
      <c r="D601" s="4">
        <v>1</v>
      </c>
      <c r="E601" s="4">
        <v>210</v>
      </c>
      <c r="F601" s="4">
        <f>ROUND(Source!X575,O601)</f>
        <v>106295.79</v>
      </c>
      <c r="G601" s="4" t="s">
        <v>91</v>
      </c>
      <c r="H601" s="4" t="s">
        <v>92</v>
      </c>
      <c r="I601" s="4"/>
      <c r="J601" s="4"/>
      <c r="K601" s="4">
        <v>210</v>
      </c>
      <c r="L601" s="4">
        <v>25</v>
      </c>
      <c r="M601" s="4">
        <v>3</v>
      </c>
      <c r="N601" s="4" t="s">
        <v>3</v>
      </c>
      <c r="O601" s="4">
        <v>2</v>
      </c>
      <c r="P601" s="4"/>
      <c r="Q601" s="4"/>
      <c r="R601" s="4"/>
      <c r="S601" s="4"/>
      <c r="T601" s="4"/>
      <c r="U601" s="4"/>
      <c r="V601" s="4"/>
      <c r="W601" s="4">
        <v>106295.79</v>
      </c>
      <c r="X601" s="4">
        <v>1</v>
      </c>
      <c r="Y601" s="4">
        <v>106295.79</v>
      </c>
      <c r="Z601" s="4"/>
      <c r="AA601" s="4"/>
      <c r="AB601" s="4"/>
    </row>
    <row r="602" spans="1:206" x14ac:dyDescent="0.2">
      <c r="A602" s="4">
        <v>50</v>
      </c>
      <c r="B602" s="4">
        <v>0</v>
      </c>
      <c r="C602" s="4">
        <v>0</v>
      </c>
      <c r="D602" s="4">
        <v>1</v>
      </c>
      <c r="E602" s="4">
        <v>211</v>
      </c>
      <c r="F602" s="4">
        <f>ROUND(Source!Y575,O602)</f>
        <v>15185.12</v>
      </c>
      <c r="G602" s="4" t="s">
        <v>93</v>
      </c>
      <c r="H602" s="4" t="s">
        <v>94</v>
      </c>
      <c r="I602" s="4"/>
      <c r="J602" s="4"/>
      <c r="K602" s="4">
        <v>211</v>
      </c>
      <c r="L602" s="4">
        <v>26</v>
      </c>
      <c r="M602" s="4">
        <v>3</v>
      </c>
      <c r="N602" s="4" t="s">
        <v>3</v>
      </c>
      <c r="O602" s="4">
        <v>2</v>
      </c>
      <c r="P602" s="4"/>
      <c r="Q602" s="4"/>
      <c r="R602" s="4"/>
      <c r="S602" s="4"/>
      <c r="T602" s="4"/>
      <c r="U602" s="4"/>
      <c r="V602" s="4"/>
      <c r="W602" s="4">
        <v>15185.12</v>
      </c>
      <c r="X602" s="4">
        <v>1</v>
      </c>
      <c r="Y602" s="4">
        <v>15185.12</v>
      </c>
      <c r="Z602" s="4"/>
      <c r="AA602" s="4"/>
      <c r="AB602" s="4"/>
    </row>
    <row r="603" spans="1:206" x14ac:dyDescent="0.2">
      <c r="A603" s="4">
        <v>50</v>
      </c>
      <c r="B603" s="4">
        <v>0</v>
      </c>
      <c r="C603" s="4">
        <v>0</v>
      </c>
      <c r="D603" s="4">
        <v>1</v>
      </c>
      <c r="E603" s="4">
        <v>224</v>
      </c>
      <c r="F603" s="4">
        <f>ROUND(Source!AR575,O603)</f>
        <v>275662.23</v>
      </c>
      <c r="G603" s="4" t="s">
        <v>95</v>
      </c>
      <c r="H603" s="4" t="s">
        <v>96</v>
      </c>
      <c r="I603" s="4"/>
      <c r="J603" s="4"/>
      <c r="K603" s="4">
        <v>224</v>
      </c>
      <c r="L603" s="4">
        <v>27</v>
      </c>
      <c r="M603" s="4">
        <v>3</v>
      </c>
      <c r="N603" s="4" t="s">
        <v>3</v>
      </c>
      <c r="O603" s="4">
        <v>2</v>
      </c>
      <c r="P603" s="4"/>
      <c r="Q603" s="4"/>
      <c r="R603" s="4"/>
      <c r="S603" s="4"/>
      <c r="T603" s="4"/>
      <c r="U603" s="4"/>
      <c r="V603" s="4"/>
      <c r="W603" s="4">
        <v>275662.23</v>
      </c>
      <c r="X603" s="4">
        <v>1</v>
      </c>
      <c r="Y603" s="4">
        <v>275662.23</v>
      </c>
      <c r="Z603" s="4"/>
      <c r="AA603" s="4"/>
      <c r="AB603" s="4"/>
    </row>
    <row r="605" spans="1:206" x14ac:dyDescent="0.2">
      <c r="A605" s="1">
        <v>5</v>
      </c>
      <c r="B605" s="1">
        <v>1</v>
      </c>
      <c r="C605" s="1"/>
      <c r="D605" s="1">
        <f>ROW(A617)</f>
        <v>617</v>
      </c>
      <c r="E605" s="1"/>
      <c r="F605" s="1" t="s">
        <v>14</v>
      </c>
      <c r="G605" s="1" t="s">
        <v>581</v>
      </c>
      <c r="H605" s="1" t="s">
        <v>3</v>
      </c>
      <c r="I605" s="1">
        <v>0</v>
      </c>
      <c r="J605" s="1"/>
      <c r="K605" s="1">
        <v>-1</v>
      </c>
      <c r="L605" s="1"/>
      <c r="M605" s="1" t="s">
        <v>3</v>
      </c>
      <c r="N605" s="1"/>
      <c r="O605" s="1"/>
      <c r="P605" s="1"/>
      <c r="Q605" s="1"/>
      <c r="R605" s="1"/>
      <c r="S605" s="1">
        <v>0</v>
      </c>
      <c r="T605" s="1"/>
      <c r="U605" s="1" t="s">
        <v>3</v>
      </c>
      <c r="V605" s="1">
        <v>0</v>
      </c>
      <c r="W605" s="1"/>
      <c r="X605" s="1"/>
      <c r="Y605" s="1"/>
      <c r="Z605" s="1"/>
      <c r="AA605" s="1"/>
      <c r="AB605" s="1" t="s">
        <v>3</v>
      </c>
      <c r="AC605" s="1" t="s">
        <v>3</v>
      </c>
      <c r="AD605" s="1" t="s">
        <v>3</v>
      </c>
      <c r="AE605" s="1" t="s">
        <v>3</v>
      </c>
      <c r="AF605" s="1" t="s">
        <v>3</v>
      </c>
      <c r="AG605" s="1" t="s">
        <v>3</v>
      </c>
      <c r="AH605" s="1"/>
      <c r="AI605" s="1"/>
      <c r="AJ605" s="1"/>
      <c r="AK605" s="1"/>
      <c r="AL605" s="1"/>
      <c r="AM605" s="1"/>
      <c r="AN605" s="1"/>
      <c r="AO605" s="1"/>
      <c r="AP605" s="1" t="s">
        <v>3</v>
      </c>
      <c r="AQ605" s="1" t="s">
        <v>3</v>
      </c>
      <c r="AR605" s="1" t="s">
        <v>3</v>
      </c>
      <c r="AS605" s="1"/>
      <c r="AT605" s="1"/>
      <c r="AU605" s="1"/>
      <c r="AV605" s="1"/>
      <c r="AW605" s="1"/>
      <c r="AX605" s="1"/>
      <c r="AY605" s="1"/>
      <c r="AZ605" s="1" t="s">
        <v>3</v>
      </c>
      <c r="BA605" s="1"/>
      <c r="BB605" s="1" t="s">
        <v>3</v>
      </c>
      <c r="BC605" s="1" t="s">
        <v>3</v>
      </c>
      <c r="BD605" s="1" t="s">
        <v>3</v>
      </c>
      <c r="BE605" s="1" t="s">
        <v>3</v>
      </c>
      <c r="BF605" s="1" t="s">
        <v>3</v>
      </c>
      <c r="BG605" s="1" t="s">
        <v>3</v>
      </c>
      <c r="BH605" s="1" t="s">
        <v>3</v>
      </c>
      <c r="BI605" s="1" t="s">
        <v>3</v>
      </c>
      <c r="BJ605" s="1" t="s">
        <v>3</v>
      </c>
      <c r="BK605" s="1" t="s">
        <v>3</v>
      </c>
      <c r="BL605" s="1" t="s">
        <v>3</v>
      </c>
      <c r="BM605" s="1" t="s">
        <v>3</v>
      </c>
      <c r="BN605" s="1" t="s">
        <v>3</v>
      </c>
      <c r="BO605" s="1" t="s">
        <v>3</v>
      </c>
      <c r="BP605" s="1" t="s">
        <v>3</v>
      </c>
      <c r="BQ605" s="1"/>
      <c r="BR605" s="1"/>
      <c r="BS605" s="1"/>
      <c r="BT605" s="1"/>
      <c r="BU605" s="1"/>
      <c r="BV605" s="1"/>
      <c r="BW605" s="1"/>
      <c r="BX605" s="1">
        <v>0</v>
      </c>
      <c r="BY605" s="1"/>
      <c r="BZ605" s="1"/>
      <c r="CA605" s="1"/>
      <c r="CB605" s="1"/>
      <c r="CC605" s="1"/>
      <c r="CD605" s="1"/>
      <c r="CE605" s="1"/>
      <c r="CF605" s="1"/>
      <c r="CG605" s="1"/>
      <c r="CH605" s="1"/>
      <c r="CI605" s="1"/>
      <c r="CJ605" s="1">
        <v>0</v>
      </c>
    </row>
    <row r="607" spans="1:206" x14ac:dyDescent="0.2">
      <c r="A607" s="2">
        <v>52</v>
      </c>
      <c r="B607" s="2">
        <f t="shared" ref="B607:G607" si="322">B617</f>
        <v>1</v>
      </c>
      <c r="C607" s="2">
        <f t="shared" si="322"/>
        <v>5</v>
      </c>
      <c r="D607" s="2">
        <f t="shared" si="322"/>
        <v>605</v>
      </c>
      <c r="E607" s="2">
        <f t="shared" si="322"/>
        <v>0</v>
      </c>
      <c r="F607" s="2" t="str">
        <f t="shared" si="322"/>
        <v>Новый подраздел</v>
      </c>
      <c r="G607" s="2" t="str">
        <f t="shared" si="322"/>
        <v>4.3 Электроустановочные изделия</v>
      </c>
      <c r="H607" s="2"/>
      <c r="I607" s="2"/>
      <c r="J607" s="2"/>
      <c r="K607" s="2"/>
      <c r="L607" s="2"/>
      <c r="M607" s="2"/>
      <c r="N607" s="2"/>
      <c r="O607" s="2">
        <f t="shared" ref="O607:AT607" si="323">O617</f>
        <v>153470.37</v>
      </c>
      <c r="P607" s="2">
        <f t="shared" si="323"/>
        <v>1531.19</v>
      </c>
      <c r="Q607" s="2">
        <f t="shared" si="323"/>
        <v>620.23</v>
      </c>
      <c r="R607" s="2">
        <f t="shared" si="323"/>
        <v>393.27</v>
      </c>
      <c r="S607" s="2">
        <f t="shared" si="323"/>
        <v>151318.95000000001</v>
      </c>
      <c r="T607" s="2">
        <f t="shared" si="323"/>
        <v>0</v>
      </c>
      <c r="U607" s="2">
        <f t="shared" si="323"/>
        <v>245.59800000000001</v>
      </c>
      <c r="V607" s="2">
        <f t="shared" si="323"/>
        <v>0</v>
      </c>
      <c r="W607" s="2">
        <f t="shared" si="323"/>
        <v>0</v>
      </c>
      <c r="X607" s="2">
        <f t="shared" si="323"/>
        <v>105923.26</v>
      </c>
      <c r="Y607" s="2">
        <f t="shared" si="323"/>
        <v>15131.9</v>
      </c>
      <c r="Z607" s="2">
        <f t="shared" si="323"/>
        <v>0</v>
      </c>
      <c r="AA607" s="2">
        <f t="shared" si="323"/>
        <v>0</v>
      </c>
      <c r="AB607" s="2">
        <f t="shared" si="323"/>
        <v>153470.37</v>
      </c>
      <c r="AC607" s="2">
        <f t="shared" si="323"/>
        <v>1531.19</v>
      </c>
      <c r="AD607" s="2">
        <f t="shared" si="323"/>
        <v>620.23</v>
      </c>
      <c r="AE607" s="2">
        <f t="shared" si="323"/>
        <v>393.27</v>
      </c>
      <c r="AF607" s="2">
        <f t="shared" si="323"/>
        <v>151318.95000000001</v>
      </c>
      <c r="AG607" s="2">
        <f t="shared" si="323"/>
        <v>0</v>
      </c>
      <c r="AH607" s="2">
        <f t="shared" si="323"/>
        <v>245.59800000000001</v>
      </c>
      <c r="AI607" s="2">
        <f t="shared" si="323"/>
        <v>0</v>
      </c>
      <c r="AJ607" s="2">
        <f t="shared" si="323"/>
        <v>0</v>
      </c>
      <c r="AK607" s="2">
        <f t="shared" si="323"/>
        <v>105923.26</v>
      </c>
      <c r="AL607" s="2">
        <f t="shared" si="323"/>
        <v>15131.9</v>
      </c>
      <c r="AM607" s="2">
        <f t="shared" si="323"/>
        <v>0</v>
      </c>
      <c r="AN607" s="2">
        <f t="shared" si="323"/>
        <v>0</v>
      </c>
      <c r="AO607" s="2">
        <f t="shared" si="323"/>
        <v>0</v>
      </c>
      <c r="AP607" s="2">
        <f t="shared" si="323"/>
        <v>0</v>
      </c>
      <c r="AQ607" s="2">
        <f t="shared" si="323"/>
        <v>0</v>
      </c>
      <c r="AR607" s="2">
        <f t="shared" si="323"/>
        <v>274950.26</v>
      </c>
      <c r="AS607" s="2">
        <f t="shared" si="323"/>
        <v>0</v>
      </c>
      <c r="AT607" s="2">
        <f t="shared" si="323"/>
        <v>0</v>
      </c>
      <c r="AU607" s="2">
        <f t="shared" ref="AU607:BZ607" si="324">AU617</f>
        <v>274950.26</v>
      </c>
      <c r="AV607" s="2">
        <f t="shared" si="324"/>
        <v>1531.19</v>
      </c>
      <c r="AW607" s="2">
        <f t="shared" si="324"/>
        <v>1531.19</v>
      </c>
      <c r="AX607" s="2">
        <f t="shared" si="324"/>
        <v>0</v>
      </c>
      <c r="AY607" s="2">
        <f t="shared" si="324"/>
        <v>1531.19</v>
      </c>
      <c r="AZ607" s="2">
        <f t="shared" si="324"/>
        <v>0</v>
      </c>
      <c r="BA607" s="2">
        <f t="shared" si="324"/>
        <v>0</v>
      </c>
      <c r="BB607" s="2">
        <f t="shared" si="324"/>
        <v>0</v>
      </c>
      <c r="BC607" s="2">
        <f t="shared" si="324"/>
        <v>0</v>
      </c>
      <c r="BD607" s="2">
        <f t="shared" si="324"/>
        <v>0</v>
      </c>
      <c r="BE607" s="2">
        <f t="shared" si="324"/>
        <v>0</v>
      </c>
      <c r="BF607" s="2">
        <f t="shared" si="324"/>
        <v>0</v>
      </c>
      <c r="BG607" s="2">
        <f t="shared" si="324"/>
        <v>0</v>
      </c>
      <c r="BH607" s="2">
        <f t="shared" si="324"/>
        <v>0</v>
      </c>
      <c r="BI607" s="2">
        <f t="shared" si="324"/>
        <v>0</v>
      </c>
      <c r="BJ607" s="2">
        <f t="shared" si="324"/>
        <v>0</v>
      </c>
      <c r="BK607" s="2">
        <f t="shared" si="324"/>
        <v>0</v>
      </c>
      <c r="BL607" s="2">
        <f t="shared" si="324"/>
        <v>0</v>
      </c>
      <c r="BM607" s="2">
        <f t="shared" si="324"/>
        <v>0</v>
      </c>
      <c r="BN607" s="2">
        <f t="shared" si="324"/>
        <v>0</v>
      </c>
      <c r="BO607" s="2">
        <f t="shared" si="324"/>
        <v>0</v>
      </c>
      <c r="BP607" s="2">
        <f t="shared" si="324"/>
        <v>0</v>
      </c>
      <c r="BQ607" s="2">
        <f t="shared" si="324"/>
        <v>0</v>
      </c>
      <c r="BR607" s="2">
        <f t="shared" si="324"/>
        <v>0</v>
      </c>
      <c r="BS607" s="2">
        <f t="shared" si="324"/>
        <v>0</v>
      </c>
      <c r="BT607" s="2">
        <f t="shared" si="324"/>
        <v>0</v>
      </c>
      <c r="BU607" s="2">
        <f t="shared" si="324"/>
        <v>0</v>
      </c>
      <c r="BV607" s="2">
        <f t="shared" si="324"/>
        <v>0</v>
      </c>
      <c r="BW607" s="2">
        <f t="shared" si="324"/>
        <v>0</v>
      </c>
      <c r="BX607" s="2">
        <f t="shared" si="324"/>
        <v>0</v>
      </c>
      <c r="BY607" s="2">
        <f t="shared" si="324"/>
        <v>0</v>
      </c>
      <c r="BZ607" s="2">
        <f t="shared" si="324"/>
        <v>0</v>
      </c>
      <c r="CA607" s="2">
        <f t="shared" ref="CA607:DF607" si="325">CA617</f>
        <v>274950.26</v>
      </c>
      <c r="CB607" s="2">
        <f t="shared" si="325"/>
        <v>0</v>
      </c>
      <c r="CC607" s="2">
        <f t="shared" si="325"/>
        <v>0</v>
      </c>
      <c r="CD607" s="2">
        <f t="shared" si="325"/>
        <v>274950.26</v>
      </c>
      <c r="CE607" s="2">
        <f t="shared" si="325"/>
        <v>1531.19</v>
      </c>
      <c r="CF607" s="2">
        <f t="shared" si="325"/>
        <v>1531.19</v>
      </c>
      <c r="CG607" s="2">
        <f t="shared" si="325"/>
        <v>0</v>
      </c>
      <c r="CH607" s="2">
        <f t="shared" si="325"/>
        <v>1531.19</v>
      </c>
      <c r="CI607" s="2">
        <f t="shared" si="325"/>
        <v>0</v>
      </c>
      <c r="CJ607" s="2">
        <f t="shared" si="325"/>
        <v>0</v>
      </c>
      <c r="CK607" s="2">
        <f t="shared" si="325"/>
        <v>0</v>
      </c>
      <c r="CL607" s="2">
        <f t="shared" si="325"/>
        <v>0</v>
      </c>
      <c r="CM607" s="2">
        <f t="shared" si="325"/>
        <v>0</v>
      </c>
      <c r="CN607" s="2">
        <f t="shared" si="325"/>
        <v>0</v>
      </c>
      <c r="CO607" s="2">
        <f t="shared" si="325"/>
        <v>0</v>
      </c>
      <c r="CP607" s="2">
        <f t="shared" si="325"/>
        <v>0</v>
      </c>
      <c r="CQ607" s="2">
        <f t="shared" si="325"/>
        <v>0</v>
      </c>
      <c r="CR607" s="2">
        <f t="shared" si="325"/>
        <v>0</v>
      </c>
      <c r="CS607" s="2">
        <f t="shared" si="325"/>
        <v>0</v>
      </c>
      <c r="CT607" s="2">
        <f t="shared" si="325"/>
        <v>0</v>
      </c>
      <c r="CU607" s="2">
        <f t="shared" si="325"/>
        <v>0</v>
      </c>
      <c r="CV607" s="2">
        <f t="shared" si="325"/>
        <v>0</v>
      </c>
      <c r="CW607" s="2">
        <f t="shared" si="325"/>
        <v>0</v>
      </c>
      <c r="CX607" s="2">
        <f t="shared" si="325"/>
        <v>0</v>
      </c>
      <c r="CY607" s="2">
        <f t="shared" si="325"/>
        <v>0</v>
      </c>
      <c r="CZ607" s="2">
        <f t="shared" si="325"/>
        <v>0</v>
      </c>
      <c r="DA607" s="2">
        <f t="shared" si="325"/>
        <v>0</v>
      </c>
      <c r="DB607" s="2">
        <f t="shared" si="325"/>
        <v>0</v>
      </c>
      <c r="DC607" s="2">
        <f t="shared" si="325"/>
        <v>0</v>
      </c>
      <c r="DD607" s="2">
        <f t="shared" si="325"/>
        <v>0</v>
      </c>
      <c r="DE607" s="2">
        <f t="shared" si="325"/>
        <v>0</v>
      </c>
      <c r="DF607" s="2">
        <f t="shared" si="325"/>
        <v>0</v>
      </c>
      <c r="DG607" s="3">
        <f t="shared" ref="DG607:EL607" si="326">DG617</f>
        <v>0</v>
      </c>
      <c r="DH607" s="3">
        <f t="shared" si="326"/>
        <v>0</v>
      </c>
      <c r="DI607" s="3">
        <f t="shared" si="326"/>
        <v>0</v>
      </c>
      <c r="DJ607" s="3">
        <f t="shared" si="326"/>
        <v>0</v>
      </c>
      <c r="DK607" s="3">
        <f t="shared" si="326"/>
        <v>0</v>
      </c>
      <c r="DL607" s="3">
        <f t="shared" si="326"/>
        <v>0</v>
      </c>
      <c r="DM607" s="3">
        <f t="shared" si="326"/>
        <v>0</v>
      </c>
      <c r="DN607" s="3">
        <f t="shared" si="326"/>
        <v>0</v>
      </c>
      <c r="DO607" s="3">
        <f t="shared" si="326"/>
        <v>0</v>
      </c>
      <c r="DP607" s="3">
        <f t="shared" si="326"/>
        <v>0</v>
      </c>
      <c r="DQ607" s="3">
        <f t="shared" si="326"/>
        <v>0</v>
      </c>
      <c r="DR607" s="3">
        <f t="shared" si="326"/>
        <v>0</v>
      </c>
      <c r="DS607" s="3">
        <f t="shared" si="326"/>
        <v>0</v>
      </c>
      <c r="DT607" s="3">
        <f t="shared" si="326"/>
        <v>0</v>
      </c>
      <c r="DU607" s="3">
        <f t="shared" si="326"/>
        <v>0</v>
      </c>
      <c r="DV607" s="3">
        <f t="shared" si="326"/>
        <v>0</v>
      </c>
      <c r="DW607" s="3">
        <f t="shared" si="326"/>
        <v>0</v>
      </c>
      <c r="DX607" s="3">
        <f t="shared" si="326"/>
        <v>0</v>
      </c>
      <c r="DY607" s="3">
        <f t="shared" si="326"/>
        <v>0</v>
      </c>
      <c r="DZ607" s="3">
        <f t="shared" si="326"/>
        <v>0</v>
      </c>
      <c r="EA607" s="3">
        <f t="shared" si="326"/>
        <v>0</v>
      </c>
      <c r="EB607" s="3">
        <f t="shared" si="326"/>
        <v>0</v>
      </c>
      <c r="EC607" s="3">
        <f t="shared" si="326"/>
        <v>0</v>
      </c>
      <c r="ED607" s="3">
        <f t="shared" si="326"/>
        <v>0</v>
      </c>
      <c r="EE607" s="3">
        <f t="shared" si="326"/>
        <v>0</v>
      </c>
      <c r="EF607" s="3">
        <f t="shared" si="326"/>
        <v>0</v>
      </c>
      <c r="EG607" s="3">
        <f t="shared" si="326"/>
        <v>0</v>
      </c>
      <c r="EH607" s="3">
        <f t="shared" si="326"/>
        <v>0</v>
      </c>
      <c r="EI607" s="3">
        <f t="shared" si="326"/>
        <v>0</v>
      </c>
      <c r="EJ607" s="3">
        <f t="shared" si="326"/>
        <v>0</v>
      </c>
      <c r="EK607" s="3">
        <f t="shared" si="326"/>
        <v>0</v>
      </c>
      <c r="EL607" s="3">
        <f t="shared" si="326"/>
        <v>0</v>
      </c>
      <c r="EM607" s="3">
        <f t="shared" ref="EM607:FR607" si="327">EM617</f>
        <v>0</v>
      </c>
      <c r="EN607" s="3">
        <f t="shared" si="327"/>
        <v>0</v>
      </c>
      <c r="EO607" s="3">
        <f t="shared" si="327"/>
        <v>0</v>
      </c>
      <c r="EP607" s="3">
        <f t="shared" si="327"/>
        <v>0</v>
      </c>
      <c r="EQ607" s="3">
        <f t="shared" si="327"/>
        <v>0</v>
      </c>
      <c r="ER607" s="3">
        <f t="shared" si="327"/>
        <v>0</v>
      </c>
      <c r="ES607" s="3">
        <f t="shared" si="327"/>
        <v>0</v>
      </c>
      <c r="ET607" s="3">
        <f t="shared" si="327"/>
        <v>0</v>
      </c>
      <c r="EU607" s="3">
        <f t="shared" si="327"/>
        <v>0</v>
      </c>
      <c r="EV607" s="3">
        <f t="shared" si="327"/>
        <v>0</v>
      </c>
      <c r="EW607" s="3">
        <f t="shared" si="327"/>
        <v>0</v>
      </c>
      <c r="EX607" s="3">
        <f t="shared" si="327"/>
        <v>0</v>
      </c>
      <c r="EY607" s="3">
        <f t="shared" si="327"/>
        <v>0</v>
      </c>
      <c r="EZ607" s="3">
        <f t="shared" si="327"/>
        <v>0</v>
      </c>
      <c r="FA607" s="3">
        <f t="shared" si="327"/>
        <v>0</v>
      </c>
      <c r="FB607" s="3">
        <f t="shared" si="327"/>
        <v>0</v>
      </c>
      <c r="FC607" s="3">
        <f t="shared" si="327"/>
        <v>0</v>
      </c>
      <c r="FD607" s="3">
        <f t="shared" si="327"/>
        <v>0</v>
      </c>
      <c r="FE607" s="3">
        <f t="shared" si="327"/>
        <v>0</v>
      </c>
      <c r="FF607" s="3">
        <f t="shared" si="327"/>
        <v>0</v>
      </c>
      <c r="FG607" s="3">
        <f t="shared" si="327"/>
        <v>0</v>
      </c>
      <c r="FH607" s="3">
        <f t="shared" si="327"/>
        <v>0</v>
      </c>
      <c r="FI607" s="3">
        <f t="shared" si="327"/>
        <v>0</v>
      </c>
      <c r="FJ607" s="3">
        <f t="shared" si="327"/>
        <v>0</v>
      </c>
      <c r="FK607" s="3">
        <f t="shared" si="327"/>
        <v>0</v>
      </c>
      <c r="FL607" s="3">
        <f t="shared" si="327"/>
        <v>0</v>
      </c>
      <c r="FM607" s="3">
        <f t="shared" si="327"/>
        <v>0</v>
      </c>
      <c r="FN607" s="3">
        <f t="shared" si="327"/>
        <v>0</v>
      </c>
      <c r="FO607" s="3">
        <f t="shared" si="327"/>
        <v>0</v>
      </c>
      <c r="FP607" s="3">
        <f t="shared" si="327"/>
        <v>0</v>
      </c>
      <c r="FQ607" s="3">
        <f t="shared" si="327"/>
        <v>0</v>
      </c>
      <c r="FR607" s="3">
        <f t="shared" si="327"/>
        <v>0</v>
      </c>
      <c r="FS607" s="3">
        <f t="shared" ref="FS607:GX607" si="328">FS617</f>
        <v>0</v>
      </c>
      <c r="FT607" s="3">
        <f t="shared" si="328"/>
        <v>0</v>
      </c>
      <c r="FU607" s="3">
        <f t="shared" si="328"/>
        <v>0</v>
      </c>
      <c r="FV607" s="3">
        <f t="shared" si="328"/>
        <v>0</v>
      </c>
      <c r="FW607" s="3">
        <f t="shared" si="328"/>
        <v>0</v>
      </c>
      <c r="FX607" s="3">
        <f t="shared" si="328"/>
        <v>0</v>
      </c>
      <c r="FY607" s="3">
        <f t="shared" si="328"/>
        <v>0</v>
      </c>
      <c r="FZ607" s="3">
        <f t="shared" si="328"/>
        <v>0</v>
      </c>
      <c r="GA607" s="3">
        <f t="shared" si="328"/>
        <v>0</v>
      </c>
      <c r="GB607" s="3">
        <f t="shared" si="328"/>
        <v>0</v>
      </c>
      <c r="GC607" s="3">
        <f t="shared" si="328"/>
        <v>0</v>
      </c>
      <c r="GD607" s="3">
        <f t="shared" si="328"/>
        <v>0</v>
      </c>
      <c r="GE607" s="3">
        <f t="shared" si="328"/>
        <v>0</v>
      </c>
      <c r="GF607" s="3">
        <f t="shared" si="328"/>
        <v>0</v>
      </c>
      <c r="GG607" s="3">
        <f t="shared" si="328"/>
        <v>0</v>
      </c>
      <c r="GH607" s="3">
        <f t="shared" si="328"/>
        <v>0</v>
      </c>
      <c r="GI607" s="3">
        <f t="shared" si="328"/>
        <v>0</v>
      </c>
      <c r="GJ607" s="3">
        <f t="shared" si="328"/>
        <v>0</v>
      </c>
      <c r="GK607" s="3">
        <f t="shared" si="328"/>
        <v>0</v>
      </c>
      <c r="GL607" s="3">
        <f t="shared" si="328"/>
        <v>0</v>
      </c>
      <c r="GM607" s="3">
        <f t="shared" si="328"/>
        <v>0</v>
      </c>
      <c r="GN607" s="3">
        <f t="shared" si="328"/>
        <v>0</v>
      </c>
      <c r="GO607" s="3">
        <f t="shared" si="328"/>
        <v>0</v>
      </c>
      <c r="GP607" s="3">
        <f t="shared" si="328"/>
        <v>0</v>
      </c>
      <c r="GQ607" s="3">
        <f t="shared" si="328"/>
        <v>0</v>
      </c>
      <c r="GR607" s="3">
        <f t="shared" si="328"/>
        <v>0</v>
      </c>
      <c r="GS607" s="3">
        <f t="shared" si="328"/>
        <v>0</v>
      </c>
      <c r="GT607" s="3">
        <f t="shared" si="328"/>
        <v>0</v>
      </c>
      <c r="GU607" s="3">
        <f t="shared" si="328"/>
        <v>0</v>
      </c>
      <c r="GV607" s="3">
        <f t="shared" si="328"/>
        <v>0</v>
      </c>
      <c r="GW607" s="3">
        <f t="shared" si="328"/>
        <v>0</v>
      </c>
      <c r="GX607" s="3">
        <f t="shared" si="328"/>
        <v>0</v>
      </c>
    </row>
    <row r="609" spans="1:245" x14ac:dyDescent="0.2">
      <c r="A609">
        <v>17</v>
      </c>
      <c r="B609">
        <v>1</v>
      </c>
      <c r="D609">
        <f>ROW(EtalonRes!A216)</f>
        <v>216</v>
      </c>
      <c r="E609" t="s">
        <v>293</v>
      </c>
      <c r="F609" t="s">
        <v>294</v>
      </c>
      <c r="G609" t="s">
        <v>295</v>
      </c>
      <c r="H609" t="s">
        <v>120</v>
      </c>
      <c r="I609">
        <f>ROUND((17)/100,9)</f>
        <v>0.17</v>
      </c>
      <c r="J609">
        <v>0</v>
      </c>
      <c r="K609">
        <f>ROUND((17)/100,9)</f>
        <v>0.17</v>
      </c>
      <c r="O609">
        <f t="shared" ref="O609:O615" si="329">ROUND(CP609,2)</f>
        <v>2804.96</v>
      </c>
      <c r="P609">
        <f t="shared" ref="P609:P615" si="330">ROUND(CQ609*I609,2)</f>
        <v>0.64</v>
      </c>
      <c r="Q609">
        <f t="shared" ref="Q609:Q615" si="331">ROUND(CR609*I609,2)</f>
        <v>620.23</v>
      </c>
      <c r="R609">
        <f t="shared" ref="R609:R615" si="332">ROUND(CS609*I609,2)</f>
        <v>393.27</v>
      </c>
      <c r="S609">
        <f t="shared" ref="S609:S615" si="333">ROUND(CT609*I609,2)</f>
        <v>2184.09</v>
      </c>
      <c r="T609">
        <f t="shared" ref="T609:T615" si="334">ROUND(CU609*I609,2)</f>
        <v>0</v>
      </c>
      <c r="U609">
        <f t="shared" ref="U609:U615" si="335">CV609*I609</f>
        <v>4.08</v>
      </c>
      <c r="V609">
        <f t="shared" ref="V609:V615" si="336">CW609*I609</f>
        <v>0</v>
      </c>
      <c r="W609">
        <f t="shared" ref="W609:W615" si="337">ROUND(CX609*I609,2)</f>
        <v>0</v>
      </c>
      <c r="X609">
        <f t="shared" ref="X609:Y615" si="338">ROUND(CY609,2)</f>
        <v>1528.86</v>
      </c>
      <c r="Y609">
        <f t="shared" si="338"/>
        <v>218.41</v>
      </c>
      <c r="AA609">
        <v>1473091778</v>
      </c>
      <c r="AB609">
        <f t="shared" ref="AB609:AB615" si="339">ROUND((AC609+AD609+AF609),6)</f>
        <v>16499.759999999998</v>
      </c>
      <c r="AC609">
        <f>ROUND(((ES609*4)),6)</f>
        <v>3.76</v>
      </c>
      <c r="AD609">
        <f>ROUND(((((ET609*4))-((EU609*4)))+AE609),6)</f>
        <v>3648.44</v>
      </c>
      <c r="AE609">
        <f>ROUND(((EU609*4)),6)</f>
        <v>2313.36</v>
      </c>
      <c r="AF609">
        <f>ROUND(((EV609*4)),6)</f>
        <v>12847.56</v>
      </c>
      <c r="AG609">
        <f t="shared" ref="AG609:AG615" si="340">ROUND((AP609),6)</f>
        <v>0</v>
      </c>
      <c r="AH609">
        <f>((EW609*4))</f>
        <v>24</v>
      </c>
      <c r="AI609">
        <f>((EX609*4))</f>
        <v>0</v>
      </c>
      <c r="AJ609">
        <f t="shared" ref="AJ609:AJ615" si="341">(AS609)</f>
        <v>0</v>
      </c>
      <c r="AK609">
        <v>4124.9399999999996</v>
      </c>
      <c r="AL609">
        <v>0.94</v>
      </c>
      <c r="AM609">
        <v>912.11</v>
      </c>
      <c r="AN609">
        <v>578.34</v>
      </c>
      <c r="AO609">
        <v>3211.89</v>
      </c>
      <c r="AP609">
        <v>0</v>
      </c>
      <c r="AQ609">
        <v>6</v>
      </c>
      <c r="AR609">
        <v>0</v>
      </c>
      <c r="AS609">
        <v>0</v>
      </c>
      <c r="AT609">
        <v>70</v>
      </c>
      <c r="AU609">
        <v>10</v>
      </c>
      <c r="AV609">
        <v>1</v>
      </c>
      <c r="AW609">
        <v>1</v>
      </c>
      <c r="AZ609">
        <v>1</v>
      </c>
      <c r="BA609">
        <v>1</v>
      </c>
      <c r="BB609">
        <v>1</v>
      </c>
      <c r="BC609">
        <v>1</v>
      </c>
      <c r="BD609" t="s">
        <v>3</v>
      </c>
      <c r="BE609" t="s">
        <v>3</v>
      </c>
      <c r="BF609" t="s">
        <v>3</v>
      </c>
      <c r="BG609" t="s">
        <v>3</v>
      </c>
      <c r="BH609">
        <v>0</v>
      </c>
      <c r="BI609">
        <v>4</v>
      </c>
      <c r="BJ609" t="s">
        <v>296</v>
      </c>
      <c r="BM609">
        <v>0</v>
      </c>
      <c r="BN609">
        <v>0</v>
      </c>
      <c r="BO609" t="s">
        <v>3</v>
      </c>
      <c r="BP609">
        <v>0</v>
      </c>
      <c r="BQ609">
        <v>1</v>
      </c>
      <c r="BR609">
        <v>0</v>
      </c>
      <c r="BS609">
        <v>1</v>
      </c>
      <c r="BT609">
        <v>1</v>
      </c>
      <c r="BU609">
        <v>1</v>
      </c>
      <c r="BV609">
        <v>1</v>
      </c>
      <c r="BW609">
        <v>1</v>
      </c>
      <c r="BX609">
        <v>1</v>
      </c>
      <c r="BY609" t="s">
        <v>3</v>
      </c>
      <c r="BZ609">
        <v>70</v>
      </c>
      <c r="CA609">
        <v>10</v>
      </c>
      <c r="CB609" t="s">
        <v>3</v>
      </c>
      <c r="CE609">
        <v>0</v>
      </c>
      <c r="CF609">
        <v>0</v>
      </c>
      <c r="CG609">
        <v>0</v>
      </c>
      <c r="CM609">
        <v>0</v>
      </c>
      <c r="CN609" t="s">
        <v>3</v>
      </c>
      <c r="CO609">
        <v>0</v>
      </c>
      <c r="CP609">
        <f t="shared" ref="CP609:CP615" si="342">(P609+Q609+S609)</f>
        <v>2804.96</v>
      </c>
      <c r="CQ609">
        <f t="shared" ref="CQ609:CQ615" si="343">(AC609*BC609*AW609)</f>
        <v>3.76</v>
      </c>
      <c r="CR609">
        <f>(((((ET609*4))*BB609-((EU609*4))*BS609)+AE609*BS609)*AV609)</f>
        <v>3648.44</v>
      </c>
      <c r="CS609">
        <f t="shared" ref="CS609:CS615" si="344">(AE609*BS609*AV609)</f>
        <v>2313.36</v>
      </c>
      <c r="CT609">
        <f t="shared" ref="CT609:CT615" si="345">(AF609*BA609*AV609)</f>
        <v>12847.56</v>
      </c>
      <c r="CU609">
        <f t="shared" ref="CU609:CU615" si="346">AG609</f>
        <v>0</v>
      </c>
      <c r="CV609">
        <f t="shared" ref="CV609:CV615" si="347">(AH609*AV609)</f>
        <v>24</v>
      </c>
      <c r="CW609">
        <f t="shared" ref="CW609:CX615" si="348">AI609</f>
        <v>0</v>
      </c>
      <c r="CX609">
        <f t="shared" si="348"/>
        <v>0</v>
      </c>
      <c r="CY609">
        <f t="shared" ref="CY609:CY615" si="349">((S609*BZ609)/100)</f>
        <v>1528.8630000000003</v>
      </c>
      <c r="CZ609">
        <f t="shared" ref="CZ609:CZ615" si="350">((S609*CA609)/100)</f>
        <v>218.40900000000002</v>
      </c>
      <c r="DC609" t="s">
        <v>3</v>
      </c>
      <c r="DD609" t="s">
        <v>104</v>
      </c>
      <c r="DE609" t="s">
        <v>104</v>
      </c>
      <c r="DF609" t="s">
        <v>104</v>
      </c>
      <c r="DG609" t="s">
        <v>104</v>
      </c>
      <c r="DH609" t="s">
        <v>3</v>
      </c>
      <c r="DI609" t="s">
        <v>104</v>
      </c>
      <c r="DJ609" t="s">
        <v>104</v>
      </c>
      <c r="DK609" t="s">
        <v>3</v>
      </c>
      <c r="DL609" t="s">
        <v>3</v>
      </c>
      <c r="DM609" t="s">
        <v>3</v>
      </c>
      <c r="DN609">
        <v>0</v>
      </c>
      <c r="DO609">
        <v>0</v>
      </c>
      <c r="DP609">
        <v>1</v>
      </c>
      <c r="DQ609">
        <v>1</v>
      </c>
      <c r="DU609">
        <v>16987630</v>
      </c>
      <c r="DV609" t="s">
        <v>120</v>
      </c>
      <c r="DW609" t="s">
        <v>120</v>
      </c>
      <c r="DX609">
        <v>100</v>
      </c>
      <c r="DZ609" t="s">
        <v>3</v>
      </c>
      <c r="EA609" t="s">
        <v>3</v>
      </c>
      <c r="EB609" t="s">
        <v>3</v>
      </c>
      <c r="EC609" t="s">
        <v>3</v>
      </c>
      <c r="EE609">
        <v>1441815344</v>
      </c>
      <c r="EF609">
        <v>1</v>
      </c>
      <c r="EG609" t="s">
        <v>21</v>
      </c>
      <c r="EH609">
        <v>0</v>
      </c>
      <c r="EI609" t="s">
        <v>3</v>
      </c>
      <c r="EJ609">
        <v>4</v>
      </c>
      <c r="EK609">
        <v>0</v>
      </c>
      <c r="EL609" t="s">
        <v>22</v>
      </c>
      <c r="EM609" t="s">
        <v>23</v>
      </c>
      <c r="EO609" t="s">
        <v>3</v>
      </c>
      <c r="EQ609">
        <v>0</v>
      </c>
      <c r="ER609">
        <v>4124.9399999999996</v>
      </c>
      <c r="ES609">
        <v>0.94</v>
      </c>
      <c r="ET609">
        <v>912.11</v>
      </c>
      <c r="EU609">
        <v>578.34</v>
      </c>
      <c r="EV609">
        <v>3211.89</v>
      </c>
      <c r="EW609">
        <v>6</v>
      </c>
      <c r="EX609">
        <v>0</v>
      </c>
      <c r="EY609">
        <v>0</v>
      </c>
      <c r="FQ609">
        <v>0</v>
      </c>
      <c r="FR609">
        <f t="shared" ref="FR609:FR615" si="351">ROUND(IF(BI609=3,GM609,0),2)</f>
        <v>0</v>
      </c>
      <c r="FS609">
        <v>0</v>
      </c>
      <c r="FX609">
        <v>70</v>
      </c>
      <c r="FY609">
        <v>10</v>
      </c>
      <c r="GA609" t="s">
        <v>3</v>
      </c>
      <c r="GD609">
        <v>0</v>
      </c>
      <c r="GF609">
        <v>1659747637</v>
      </c>
      <c r="GG609">
        <v>2</v>
      </c>
      <c r="GH609">
        <v>1</v>
      </c>
      <c r="GI609">
        <v>-2</v>
      </c>
      <c r="GJ609">
        <v>0</v>
      </c>
      <c r="GK609">
        <f>ROUND(R609*(R12)/100,2)</f>
        <v>424.73</v>
      </c>
      <c r="GL609">
        <f t="shared" ref="GL609:GL615" si="352">ROUND(IF(AND(BH609=3,BI609=3,FS609&lt;&gt;0),P609,0),2)</f>
        <v>0</v>
      </c>
      <c r="GM609">
        <f t="shared" ref="GM609:GM615" si="353">ROUND(O609+X609+Y609+GK609,2)+GX609</f>
        <v>4976.96</v>
      </c>
      <c r="GN609">
        <f t="shared" ref="GN609:GN615" si="354">IF(OR(BI609=0,BI609=1),GM609-GX609,0)</f>
        <v>0</v>
      </c>
      <c r="GO609">
        <f t="shared" ref="GO609:GO615" si="355">IF(BI609=2,GM609-GX609,0)</f>
        <v>0</v>
      </c>
      <c r="GP609">
        <f t="shared" ref="GP609:GP615" si="356">IF(BI609=4,GM609-GX609,0)</f>
        <v>4976.96</v>
      </c>
      <c r="GR609">
        <v>0</v>
      </c>
      <c r="GS609">
        <v>3</v>
      </c>
      <c r="GT609">
        <v>0</v>
      </c>
      <c r="GU609" t="s">
        <v>3</v>
      </c>
      <c r="GV609">
        <f t="shared" ref="GV609:GV615" si="357">ROUND((GT609),6)</f>
        <v>0</v>
      </c>
      <c r="GW609">
        <v>1</v>
      </c>
      <c r="GX609">
        <f t="shared" ref="GX609:GX615" si="358">ROUND(HC609*I609,2)</f>
        <v>0</v>
      </c>
      <c r="HA609">
        <v>0</v>
      </c>
      <c r="HB609">
        <v>0</v>
      </c>
      <c r="HC609">
        <f t="shared" ref="HC609:HC615" si="359">GV609*GW609</f>
        <v>0</v>
      </c>
      <c r="HE609" t="s">
        <v>3</v>
      </c>
      <c r="HF609" t="s">
        <v>3</v>
      </c>
      <c r="HM609" t="s">
        <v>3</v>
      </c>
      <c r="HN609" t="s">
        <v>3</v>
      </c>
      <c r="HO609" t="s">
        <v>3</v>
      </c>
      <c r="HP609" t="s">
        <v>3</v>
      </c>
      <c r="HQ609" t="s">
        <v>3</v>
      </c>
      <c r="IK609">
        <v>0</v>
      </c>
    </row>
    <row r="610" spans="1:245" x14ac:dyDescent="0.2">
      <c r="A610">
        <v>17</v>
      </c>
      <c r="B610">
        <v>1</v>
      </c>
      <c r="D610">
        <f>ROW(EtalonRes!A217)</f>
        <v>217</v>
      </c>
      <c r="E610" t="s">
        <v>3</v>
      </c>
      <c r="F610" t="s">
        <v>297</v>
      </c>
      <c r="G610" t="s">
        <v>298</v>
      </c>
      <c r="H610" t="s">
        <v>120</v>
      </c>
      <c r="I610">
        <f>ROUND((30+1)/100,9)</f>
        <v>0.31</v>
      </c>
      <c r="J610">
        <v>0</v>
      </c>
      <c r="K610">
        <f>ROUND((30+1)/100,9)</f>
        <v>0.31</v>
      </c>
      <c r="O610">
        <f t="shared" si="329"/>
        <v>75.42</v>
      </c>
      <c r="P610">
        <f t="shared" si="330"/>
        <v>0</v>
      </c>
      <c r="Q610">
        <f t="shared" si="331"/>
        <v>0</v>
      </c>
      <c r="R610">
        <f t="shared" si="332"/>
        <v>0</v>
      </c>
      <c r="S610">
        <f t="shared" si="333"/>
        <v>75.42</v>
      </c>
      <c r="T610">
        <f t="shared" si="334"/>
        <v>0</v>
      </c>
      <c r="U610">
        <f t="shared" si="335"/>
        <v>0.14879999999999999</v>
      </c>
      <c r="V610">
        <f t="shared" si="336"/>
        <v>0</v>
      </c>
      <c r="W610">
        <f t="shared" si="337"/>
        <v>0</v>
      </c>
      <c r="X610">
        <f t="shared" si="338"/>
        <v>52.79</v>
      </c>
      <c r="Y610">
        <f t="shared" si="338"/>
        <v>7.54</v>
      </c>
      <c r="AA610">
        <v>-1</v>
      </c>
      <c r="AB610">
        <f t="shared" si="339"/>
        <v>243.28</v>
      </c>
      <c r="AC610">
        <f>ROUND(((ES610*2)),6)</f>
        <v>0</v>
      </c>
      <c r="AD610">
        <f>ROUND(((((ET610*2))-((EU610*2)))+AE610),6)</f>
        <v>0</v>
      </c>
      <c r="AE610">
        <f>ROUND(((EU610*2)),6)</f>
        <v>0</v>
      </c>
      <c r="AF610">
        <f>ROUND(((EV610*2)),6)</f>
        <v>243.28</v>
      </c>
      <c r="AG610">
        <f t="shared" si="340"/>
        <v>0</v>
      </c>
      <c r="AH610">
        <f>((EW610*2))</f>
        <v>0.48</v>
      </c>
      <c r="AI610">
        <f>((EX610*2))</f>
        <v>0</v>
      </c>
      <c r="AJ610">
        <f t="shared" si="341"/>
        <v>0</v>
      </c>
      <c r="AK610">
        <v>121.64</v>
      </c>
      <c r="AL610">
        <v>0</v>
      </c>
      <c r="AM610">
        <v>0</v>
      </c>
      <c r="AN610">
        <v>0</v>
      </c>
      <c r="AO610">
        <v>121.64</v>
      </c>
      <c r="AP610">
        <v>0</v>
      </c>
      <c r="AQ610">
        <v>0.24</v>
      </c>
      <c r="AR610">
        <v>0</v>
      </c>
      <c r="AS610">
        <v>0</v>
      </c>
      <c r="AT610">
        <v>70</v>
      </c>
      <c r="AU610">
        <v>10</v>
      </c>
      <c r="AV610">
        <v>1</v>
      </c>
      <c r="AW610">
        <v>1</v>
      </c>
      <c r="AZ610">
        <v>1</v>
      </c>
      <c r="BA610">
        <v>1</v>
      </c>
      <c r="BB610">
        <v>1</v>
      </c>
      <c r="BC610">
        <v>1</v>
      </c>
      <c r="BD610" t="s">
        <v>3</v>
      </c>
      <c r="BE610" t="s">
        <v>3</v>
      </c>
      <c r="BF610" t="s">
        <v>3</v>
      </c>
      <c r="BG610" t="s">
        <v>3</v>
      </c>
      <c r="BH610">
        <v>0</v>
      </c>
      <c r="BI610">
        <v>4</v>
      </c>
      <c r="BJ610" t="s">
        <v>299</v>
      </c>
      <c r="BM610">
        <v>0</v>
      </c>
      <c r="BN610">
        <v>0</v>
      </c>
      <c r="BO610" t="s">
        <v>3</v>
      </c>
      <c r="BP610">
        <v>0</v>
      </c>
      <c r="BQ610">
        <v>1</v>
      </c>
      <c r="BR610">
        <v>0</v>
      </c>
      <c r="BS610">
        <v>1</v>
      </c>
      <c r="BT610">
        <v>1</v>
      </c>
      <c r="BU610">
        <v>1</v>
      </c>
      <c r="BV610">
        <v>1</v>
      </c>
      <c r="BW610">
        <v>1</v>
      </c>
      <c r="BX610">
        <v>1</v>
      </c>
      <c r="BY610" t="s">
        <v>3</v>
      </c>
      <c r="BZ610">
        <v>70</v>
      </c>
      <c r="CA610">
        <v>10</v>
      </c>
      <c r="CB610" t="s">
        <v>3</v>
      </c>
      <c r="CE610">
        <v>0</v>
      </c>
      <c r="CF610">
        <v>0</v>
      </c>
      <c r="CG610">
        <v>0</v>
      </c>
      <c r="CM610">
        <v>0</v>
      </c>
      <c r="CN610" t="s">
        <v>3</v>
      </c>
      <c r="CO610">
        <v>0</v>
      </c>
      <c r="CP610">
        <f t="shared" si="342"/>
        <v>75.42</v>
      </c>
      <c r="CQ610">
        <f t="shared" si="343"/>
        <v>0</v>
      </c>
      <c r="CR610">
        <f>(((((ET610*2))*BB610-((EU610*2))*BS610)+AE610*BS610)*AV610)</f>
        <v>0</v>
      </c>
      <c r="CS610">
        <f t="shared" si="344"/>
        <v>0</v>
      </c>
      <c r="CT610">
        <f t="shared" si="345"/>
        <v>243.28</v>
      </c>
      <c r="CU610">
        <f t="shared" si="346"/>
        <v>0</v>
      </c>
      <c r="CV610">
        <f t="shared" si="347"/>
        <v>0.48</v>
      </c>
      <c r="CW610">
        <f t="shared" si="348"/>
        <v>0</v>
      </c>
      <c r="CX610">
        <f t="shared" si="348"/>
        <v>0</v>
      </c>
      <c r="CY610">
        <f t="shared" si="349"/>
        <v>52.794000000000004</v>
      </c>
      <c r="CZ610">
        <f t="shared" si="350"/>
        <v>7.5420000000000007</v>
      </c>
      <c r="DC610" t="s">
        <v>3</v>
      </c>
      <c r="DD610" t="s">
        <v>173</v>
      </c>
      <c r="DE610" t="s">
        <v>173</v>
      </c>
      <c r="DF610" t="s">
        <v>173</v>
      </c>
      <c r="DG610" t="s">
        <v>173</v>
      </c>
      <c r="DH610" t="s">
        <v>3</v>
      </c>
      <c r="DI610" t="s">
        <v>173</v>
      </c>
      <c r="DJ610" t="s">
        <v>173</v>
      </c>
      <c r="DK610" t="s">
        <v>3</v>
      </c>
      <c r="DL610" t="s">
        <v>3</v>
      </c>
      <c r="DM610" t="s">
        <v>3</v>
      </c>
      <c r="DN610">
        <v>0</v>
      </c>
      <c r="DO610">
        <v>0</v>
      </c>
      <c r="DP610">
        <v>1</v>
      </c>
      <c r="DQ610">
        <v>1</v>
      </c>
      <c r="DU610">
        <v>16987630</v>
      </c>
      <c r="DV610" t="s">
        <v>120</v>
      </c>
      <c r="DW610" t="s">
        <v>120</v>
      </c>
      <c r="DX610">
        <v>100</v>
      </c>
      <c r="DZ610" t="s">
        <v>3</v>
      </c>
      <c r="EA610" t="s">
        <v>3</v>
      </c>
      <c r="EB610" t="s">
        <v>3</v>
      </c>
      <c r="EC610" t="s">
        <v>3</v>
      </c>
      <c r="EE610">
        <v>1441815344</v>
      </c>
      <c r="EF610">
        <v>1</v>
      </c>
      <c r="EG610" t="s">
        <v>21</v>
      </c>
      <c r="EH610">
        <v>0</v>
      </c>
      <c r="EI610" t="s">
        <v>3</v>
      </c>
      <c r="EJ610">
        <v>4</v>
      </c>
      <c r="EK610">
        <v>0</v>
      </c>
      <c r="EL610" t="s">
        <v>22</v>
      </c>
      <c r="EM610" t="s">
        <v>23</v>
      </c>
      <c r="EO610" t="s">
        <v>3</v>
      </c>
      <c r="EQ610">
        <v>1024</v>
      </c>
      <c r="ER610">
        <v>121.64</v>
      </c>
      <c r="ES610">
        <v>0</v>
      </c>
      <c r="ET610">
        <v>0</v>
      </c>
      <c r="EU610">
        <v>0</v>
      </c>
      <c r="EV610">
        <v>121.64</v>
      </c>
      <c r="EW610">
        <v>0.24</v>
      </c>
      <c r="EX610">
        <v>0</v>
      </c>
      <c r="EY610">
        <v>0</v>
      </c>
      <c r="FQ610">
        <v>0</v>
      </c>
      <c r="FR610">
        <f t="shared" si="351"/>
        <v>0</v>
      </c>
      <c r="FS610">
        <v>0</v>
      </c>
      <c r="FX610">
        <v>70</v>
      </c>
      <c r="FY610">
        <v>10</v>
      </c>
      <c r="GA610" t="s">
        <v>3</v>
      </c>
      <c r="GD610">
        <v>0</v>
      </c>
      <c r="GF610">
        <v>1019270866</v>
      </c>
      <c r="GG610">
        <v>2</v>
      </c>
      <c r="GH610">
        <v>1</v>
      </c>
      <c r="GI610">
        <v>-2</v>
      </c>
      <c r="GJ610">
        <v>0</v>
      </c>
      <c r="GK610">
        <f>ROUND(R610*(R12)/100,2)</f>
        <v>0</v>
      </c>
      <c r="GL610">
        <f t="shared" si="352"/>
        <v>0</v>
      </c>
      <c r="GM610">
        <f t="shared" si="353"/>
        <v>135.75</v>
      </c>
      <c r="GN610">
        <f t="shared" si="354"/>
        <v>0</v>
      </c>
      <c r="GO610">
        <f t="shared" si="355"/>
        <v>0</v>
      </c>
      <c r="GP610">
        <f t="shared" si="356"/>
        <v>135.75</v>
      </c>
      <c r="GR610">
        <v>0</v>
      </c>
      <c r="GS610">
        <v>3</v>
      </c>
      <c r="GT610">
        <v>0</v>
      </c>
      <c r="GU610" t="s">
        <v>3</v>
      </c>
      <c r="GV610">
        <f t="shared" si="357"/>
        <v>0</v>
      </c>
      <c r="GW610">
        <v>1</v>
      </c>
      <c r="GX610">
        <f t="shared" si="358"/>
        <v>0</v>
      </c>
      <c r="HA610">
        <v>0</v>
      </c>
      <c r="HB610">
        <v>0</v>
      </c>
      <c r="HC610">
        <f t="shared" si="359"/>
        <v>0</v>
      </c>
      <c r="HE610" t="s">
        <v>3</v>
      </c>
      <c r="HF610" t="s">
        <v>3</v>
      </c>
      <c r="HM610" t="s">
        <v>3</v>
      </c>
      <c r="HN610" t="s">
        <v>3</v>
      </c>
      <c r="HO610" t="s">
        <v>3</v>
      </c>
      <c r="HP610" t="s">
        <v>3</v>
      </c>
      <c r="HQ610" t="s">
        <v>3</v>
      </c>
      <c r="IK610">
        <v>0</v>
      </c>
    </row>
    <row r="611" spans="1:245" x14ac:dyDescent="0.2">
      <c r="A611">
        <v>17</v>
      </c>
      <c r="B611">
        <v>1</v>
      </c>
      <c r="D611">
        <f>ROW(EtalonRes!A219)</f>
        <v>219</v>
      </c>
      <c r="E611" t="s">
        <v>3</v>
      </c>
      <c r="F611" t="s">
        <v>300</v>
      </c>
      <c r="G611" t="s">
        <v>301</v>
      </c>
      <c r="H611" t="s">
        <v>32</v>
      </c>
      <c r="I611">
        <f>ROUND((30+1)/10,9)</f>
        <v>3.1</v>
      </c>
      <c r="J611">
        <v>0</v>
      </c>
      <c r="K611">
        <f>ROUND((30+1)/10,9)</f>
        <v>3.1</v>
      </c>
      <c r="O611">
        <f t="shared" si="329"/>
        <v>785.23</v>
      </c>
      <c r="P611">
        <f t="shared" si="330"/>
        <v>19.53</v>
      </c>
      <c r="Q611">
        <f t="shared" si="331"/>
        <v>0</v>
      </c>
      <c r="R611">
        <f t="shared" si="332"/>
        <v>0</v>
      </c>
      <c r="S611">
        <f t="shared" si="333"/>
        <v>765.7</v>
      </c>
      <c r="T611">
        <f t="shared" si="334"/>
        <v>0</v>
      </c>
      <c r="U611">
        <f t="shared" si="335"/>
        <v>1.2400000000000002</v>
      </c>
      <c r="V611">
        <f t="shared" si="336"/>
        <v>0</v>
      </c>
      <c r="W611">
        <f t="shared" si="337"/>
        <v>0</v>
      </c>
      <c r="X611">
        <f t="shared" si="338"/>
        <v>535.99</v>
      </c>
      <c r="Y611">
        <f t="shared" si="338"/>
        <v>76.569999999999993</v>
      </c>
      <c r="AA611">
        <v>-1</v>
      </c>
      <c r="AB611">
        <f t="shared" si="339"/>
        <v>253.3</v>
      </c>
      <c r="AC611">
        <f>ROUND((ES611),6)</f>
        <v>6.3</v>
      </c>
      <c r="AD611">
        <f>ROUND((((ET611)-(EU611))+AE611),6)</f>
        <v>0</v>
      </c>
      <c r="AE611">
        <f t="shared" ref="AE611:AF615" si="360">ROUND((EU611),6)</f>
        <v>0</v>
      </c>
      <c r="AF611">
        <f t="shared" si="360"/>
        <v>247</v>
      </c>
      <c r="AG611">
        <f t="shared" si="340"/>
        <v>0</v>
      </c>
      <c r="AH611">
        <f t="shared" ref="AH611:AI615" si="361">(EW611)</f>
        <v>0.4</v>
      </c>
      <c r="AI611">
        <f t="shared" si="361"/>
        <v>0</v>
      </c>
      <c r="AJ611">
        <f t="shared" si="341"/>
        <v>0</v>
      </c>
      <c r="AK611">
        <v>253.3</v>
      </c>
      <c r="AL611">
        <v>6.3</v>
      </c>
      <c r="AM611">
        <v>0</v>
      </c>
      <c r="AN611">
        <v>0</v>
      </c>
      <c r="AO611">
        <v>247</v>
      </c>
      <c r="AP611">
        <v>0</v>
      </c>
      <c r="AQ611">
        <v>0.4</v>
      </c>
      <c r="AR611">
        <v>0</v>
      </c>
      <c r="AS611">
        <v>0</v>
      </c>
      <c r="AT611">
        <v>70</v>
      </c>
      <c r="AU611">
        <v>10</v>
      </c>
      <c r="AV611">
        <v>1</v>
      </c>
      <c r="AW611">
        <v>1</v>
      </c>
      <c r="AZ611">
        <v>1</v>
      </c>
      <c r="BA611">
        <v>1</v>
      </c>
      <c r="BB611">
        <v>1</v>
      </c>
      <c r="BC611">
        <v>1</v>
      </c>
      <c r="BD611" t="s">
        <v>3</v>
      </c>
      <c r="BE611" t="s">
        <v>3</v>
      </c>
      <c r="BF611" t="s">
        <v>3</v>
      </c>
      <c r="BG611" t="s">
        <v>3</v>
      </c>
      <c r="BH611">
        <v>0</v>
      </c>
      <c r="BI611">
        <v>4</v>
      </c>
      <c r="BJ611" t="s">
        <v>302</v>
      </c>
      <c r="BM611">
        <v>0</v>
      </c>
      <c r="BN611">
        <v>0</v>
      </c>
      <c r="BO611" t="s">
        <v>3</v>
      </c>
      <c r="BP611">
        <v>0</v>
      </c>
      <c r="BQ611">
        <v>1</v>
      </c>
      <c r="BR611">
        <v>0</v>
      </c>
      <c r="BS611">
        <v>1</v>
      </c>
      <c r="BT611">
        <v>1</v>
      </c>
      <c r="BU611">
        <v>1</v>
      </c>
      <c r="BV611">
        <v>1</v>
      </c>
      <c r="BW611">
        <v>1</v>
      </c>
      <c r="BX611">
        <v>1</v>
      </c>
      <c r="BY611" t="s">
        <v>3</v>
      </c>
      <c r="BZ611">
        <v>70</v>
      </c>
      <c r="CA611">
        <v>10</v>
      </c>
      <c r="CB611" t="s">
        <v>3</v>
      </c>
      <c r="CE611">
        <v>0</v>
      </c>
      <c r="CF611">
        <v>0</v>
      </c>
      <c r="CG611">
        <v>0</v>
      </c>
      <c r="CM611">
        <v>0</v>
      </c>
      <c r="CN611" t="s">
        <v>3</v>
      </c>
      <c r="CO611">
        <v>0</v>
      </c>
      <c r="CP611">
        <f t="shared" si="342"/>
        <v>785.23</v>
      </c>
      <c r="CQ611">
        <f t="shared" si="343"/>
        <v>6.3</v>
      </c>
      <c r="CR611">
        <f>((((ET611)*BB611-(EU611)*BS611)+AE611*BS611)*AV611)</f>
        <v>0</v>
      </c>
      <c r="CS611">
        <f t="shared" si="344"/>
        <v>0</v>
      </c>
      <c r="CT611">
        <f t="shared" si="345"/>
        <v>247</v>
      </c>
      <c r="CU611">
        <f t="shared" si="346"/>
        <v>0</v>
      </c>
      <c r="CV611">
        <f t="shared" si="347"/>
        <v>0.4</v>
      </c>
      <c r="CW611">
        <f t="shared" si="348"/>
        <v>0</v>
      </c>
      <c r="CX611">
        <f t="shared" si="348"/>
        <v>0</v>
      </c>
      <c r="CY611">
        <f t="shared" si="349"/>
        <v>535.99</v>
      </c>
      <c r="CZ611">
        <f t="shared" si="350"/>
        <v>76.569999999999993</v>
      </c>
      <c r="DC611" t="s">
        <v>3</v>
      </c>
      <c r="DD611" t="s">
        <v>3</v>
      </c>
      <c r="DE611" t="s">
        <v>3</v>
      </c>
      <c r="DF611" t="s">
        <v>3</v>
      </c>
      <c r="DG611" t="s">
        <v>3</v>
      </c>
      <c r="DH611" t="s">
        <v>3</v>
      </c>
      <c r="DI611" t="s">
        <v>3</v>
      </c>
      <c r="DJ611" t="s">
        <v>3</v>
      </c>
      <c r="DK611" t="s">
        <v>3</v>
      </c>
      <c r="DL611" t="s">
        <v>3</v>
      </c>
      <c r="DM611" t="s">
        <v>3</v>
      </c>
      <c r="DN611">
        <v>0</v>
      </c>
      <c r="DO611">
        <v>0</v>
      </c>
      <c r="DP611">
        <v>1</v>
      </c>
      <c r="DQ611">
        <v>1</v>
      </c>
      <c r="DU611">
        <v>16987630</v>
      </c>
      <c r="DV611" t="s">
        <v>32</v>
      </c>
      <c r="DW611" t="s">
        <v>32</v>
      </c>
      <c r="DX611">
        <v>10</v>
      </c>
      <c r="DZ611" t="s">
        <v>3</v>
      </c>
      <c r="EA611" t="s">
        <v>3</v>
      </c>
      <c r="EB611" t="s">
        <v>3</v>
      </c>
      <c r="EC611" t="s">
        <v>3</v>
      </c>
      <c r="EE611">
        <v>1441815344</v>
      </c>
      <c r="EF611">
        <v>1</v>
      </c>
      <c r="EG611" t="s">
        <v>21</v>
      </c>
      <c r="EH611">
        <v>0</v>
      </c>
      <c r="EI611" t="s">
        <v>3</v>
      </c>
      <c r="EJ611">
        <v>4</v>
      </c>
      <c r="EK611">
        <v>0</v>
      </c>
      <c r="EL611" t="s">
        <v>22</v>
      </c>
      <c r="EM611" t="s">
        <v>23</v>
      </c>
      <c r="EO611" t="s">
        <v>3</v>
      </c>
      <c r="EQ611">
        <v>1024</v>
      </c>
      <c r="ER611">
        <v>253.3</v>
      </c>
      <c r="ES611">
        <v>6.3</v>
      </c>
      <c r="ET611">
        <v>0</v>
      </c>
      <c r="EU611">
        <v>0</v>
      </c>
      <c r="EV611">
        <v>247</v>
      </c>
      <c r="EW611">
        <v>0.4</v>
      </c>
      <c r="EX611">
        <v>0</v>
      </c>
      <c r="EY611">
        <v>0</v>
      </c>
      <c r="FQ611">
        <v>0</v>
      </c>
      <c r="FR611">
        <f t="shared" si="351"/>
        <v>0</v>
      </c>
      <c r="FS611">
        <v>0</v>
      </c>
      <c r="FX611">
        <v>70</v>
      </c>
      <c r="FY611">
        <v>10</v>
      </c>
      <c r="GA611" t="s">
        <v>3</v>
      </c>
      <c r="GD611">
        <v>0</v>
      </c>
      <c r="GF611">
        <v>526043079</v>
      </c>
      <c r="GG611">
        <v>2</v>
      </c>
      <c r="GH611">
        <v>1</v>
      </c>
      <c r="GI611">
        <v>-2</v>
      </c>
      <c r="GJ611">
        <v>0</v>
      </c>
      <c r="GK611">
        <f>ROUND(R611*(R12)/100,2)</f>
        <v>0</v>
      </c>
      <c r="GL611">
        <f t="shared" si="352"/>
        <v>0</v>
      </c>
      <c r="GM611">
        <f t="shared" si="353"/>
        <v>1397.79</v>
      </c>
      <c r="GN611">
        <f t="shared" si="354"/>
        <v>0</v>
      </c>
      <c r="GO611">
        <f t="shared" si="355"/>
        <v>0</v>
      </c>
      <c r="GP611">
        <f t="shared" si="356"/>
        <v>1397.79</v>
      </c>
      <c r="GR611">
        <v>0</v>
      </c>
      <c r="GS611">
        <v>3</v>
      </c>
      <c r="GT611">
        <v>0</v>
      </c>
      <c r="GU611" t="s">
        <v>3</v>
      </c>
      <c r="GV611">
        <f t="shared" si="357"/>
        <v>0</v>
      </c>
      <c r="GW611">
        <v>1</v>
      </c>
      <c r="GX611">
        <f t="shared" si="358"/>
        <v>0</v>
      </c>
      <c r="HA611">
        <v>0</v>
      </c>
      <c r="HB611">
        <v>0</v>
      </c>
      <c r="HC611">
        <f t="shared" si="359"/>
        <v>0</v>
      </c>
      <c r="HE611" t="s">
        <v>3</v>
      </c>
      <c r="HF611" t="s">
        <v>3</v>
      </c>
      <c r="HM611" t="s">
        <v>3</v>
      </c>
      <c r="HN611" t="s">
        <v>3</v>
      </c>
      <c r="HO611" t="s">
        <v>3</v>
      </c>
      <c r="HP611" t="s">
        <v>3</v>
      </c>
      <c r="HQ611" t="s">
        <v>3</v>
      </c>
      <c r="IK611">
        <v>0</v>
      </c>
    </row>
    <row r="612" spans="1:245" x14ac:dyDescent="0.2">
      <c r="A612">
        <v>17</v>
      </c>
      <c r="B612">
        <v>1</v>
      </c>
      <c r="D612">
        <f>ROW(EtalonRes!A221)</f>
        <v>221</v>
      </c>
      <c r="E612" t="s">
        <v>303</v>
      </c>
      <c r="F612" t="s">
        <v>304</v>
      </c>
      <c r="G612" t="s">
        <v>305</v>
      </c>
      <c r="H612" t="s">
        <v>32</v>
      </c>
      <c r="I612">
        <f>ROUND((30+1)/10,9)</f>
        <v>3.1</v>
      </c>
      <c r="J612">
        <v>0</v>
      </c>
      <c r="K612">
        <f>ROUND((30+1)/10,9)</f>
        <v>3.1</v>
      </c>
      <c r="O612">
        <f t="shared" si="329"/>
        <v>364.1</v>
      </c>
      <c r="P612">
        <f t="shared" si="330"/>
        <v>19.53</v>
      </c>
      <c r="Q612">
        <f t="shared" si="331"/>
        <v>0</v>
      </c>
      <c r="R612">
        <f t="shared" si="332"/>
        <v>0</v>
      </c>
      <c r="S612">
        <f t="shared" si="333"/>
        <v>344.57</v>
      </c>
      <c r="T612">
        <f t="shared" si="334"/>
        <v>0</v>
      </c>
      <c r="U612">
        <f t="shared" si="335"/>
        <v>0.55799999999999994</v>
      </c>
      <c r="V612">
        <f t="shared" si="336"/>
        <v>0</v>
      </c>
      <c r="W612">
        <f t="shared" si="337"/>
        <v>0</v>
      </c>
      <c r="X612">
        <f t="shared" si="338"/>
        <v>241.2</v>
      </c>
      <c r="Y612">
        <f t="shared" si="338"/>
        <v>34.46</v>
      </c>
      <c r="AA612">
        <v>1473091778</v>
      </c>
      <c r="AB612">
        <f t="shared" si="339"/>
        <v>117.45</v>
      </c>
      <c r="AC612">
        <f>ROUND((ES612),6)</f>
        <v>6.3</v>
      </c>
      <c r="AD612">
        <f>ROUND((((ET612)-(EU612))+AE612),6)</f>
        <v>0</v>
      </c>
      <c r="AE612">
        <f t="shared" si="360"/>
        <v>0</v>
      </c>
      <c r="AF612">
        <f t="shared" si="360"/>
        <v>111.15</v>
      </c>
      <c r="AG612">
        <f t="shared" si="340"/>
        <v>0</v>
      </c>
      <c r="AH612">
        <f t="shared" si="361"/>
        <v>0.18</v>
      </c>
      <c r="AI612">
        <f t="shared" si="361"/>
        <v>0</v>
      </c>
      <c r="AJ612">
        <f t="shared" si="341"/>
        <v>0</v>
      </c>
      <c r="AK612">
        <v>117.45</v>
      </c>
      <c r="AL612">
        <v>6.3</v>
      </c>
      <c r="AM612">
        <v>0</v>
      </c>
      <c r="AN612">
        <v>0</v>
      </c>
      <c r="AO612">
        <v>111.15</v>
      </c>
      <c r="AP612">
        <v>0</v>
      </c>
      <c r="AQ612">
        <v>0.18</v>
      </c>
      <c r="AR612">
        <v>0</v>
      </c>
      <c r="AS612">
        <v>0</v>
      </c>
      <c r="AT612">
        <v>70</v>
      </c>
      <c r="AU612">
        <v>10</v>
      </c>
      <c r="AV612">
        <v>1</v>
      </c>
      <c r="AW612">
        <v>1</v>
      </c>
      <c r="AZ612">
        <v>1</v>
      </c>
      <c r="BA612">
        <v>1</v>
      </c>
      <c r="BB612">
        <v>1</v>
      </c>
      <c r="BC612">
        <v>1</v>
      </c>
      <c r="BD612" t="s">
        <v>3</v>
      </c>
      <c r="BE612" t="s">
        <v>3</v>
      </c>
      <c r="BF612" t="s">
        <v>3</v>
      </c>
      <c r="BG612" t="s">
        <v>3</v>
      </c>
      <c r="BH612">
        <v>0</v>
      </c>
      <c r="BI612">
        <v>4</v>
      </c>
      <c r="BJ612" t="s">
        <v>306</v>
      </c>
      <c r="BM612">
        <v>0</v>
      </c>
      <c r="BN612">
        <v>0</v>
      </c>
      <c r="BO612" t="s">
        <v>3</v>
      </c>
      <c r="BP612">
        <v>0</v>
      </c>
      <c r="BQ612">
        <v>1</v>
      </c>
      <c r="BR612">
        <v>0</v>
      </c>
      <c r="BS612">
        <v>1</v>
      </c>
      <c r="BT612">
        <v>1</v>
      </c>
      <c r="BU612">
        <v>1</v>
      </c>
      <c r="BV612">
        <v>1</v>
      </c>
      <c r="BW612">
        <v>1</v>
      </c>
      <c r="BX612">
        <v>1</v>
      </c>
      <c r="BY612" t="s">
        <v>3</v>
      </c>
      <c r="BZ612">
        <v>70</v>
      </c>
      <c r="CA612">
        <v>10</v>
      </c>
      <c r="CB612" t="s">
        <v>3</v>
      </c>
      <c r="CE612">
        <v>0</v>
      </c>
      <c r="CF612">
        <v>0</v>
      </c>
      <c r="CG612">
        <v>0</v>
      </c>
      <c r="CM612">
        <v>0</v>
      </c>
      <c r="CN612" t="s">
        <v>3</v>
      </c>
      <c r="CO612">
        <v>0</v>
      </c>
      <c r="CP612">
        <f t="shared" si="342"/>
        <v>364.1</v>
      </c>
      <c r="CQ612">
        <f t="shared" si="343"/>
        <v>6.3</v>
      </c>
      <c r="CR612">
        <f>((((ET612)*BB612-(EU612)*BS612)+AE612*BS612)*AV612)</f>
        <v>0</v>
      </c>
      <c r="CS612">
        <f t="shared" si="344"/>
        <v>0</v>
      </c>
      <c r="CT612">
        <f t="shared" si="345"/>
        <v>111.15</v>
      </c>
      <c r="CU612">
        <f t="shared" si="346"/>
        <v>0</v>
      </c>
      <c r="CV612">
        <f t="shared" si="347"/>
        <v>0.18</v>
      </c>
      <c r="CW612">
        <f t="shared" si="348"/>
        <v>0</v>
      </c>
      <c r="CX612">
        <f t="shared" si="348"/>
        <v>0</v>
      </c>
      <c r="CY612">
        <f t="shared" si="349"/>
        <v>241.19899999999998</v>
      </c>
      <c r="CZ612">
        <f t="shared" si="350"/>
        <v>34.457000000000001</v>
      </c>
      <c r="DC612" t="s">
        <v>3</v>
      </c>
      <c r="DD612" t="s">
        <v>3</v>
      </c>
      <c r="DE612" t="s">
        <v>3</v>
      </c>
      <c r="DF612" t="s">
        <v>3</v>
      </c>
      <c r="DG612" t="s">
        <v>3</v>
      </c>
      <c r="DH612" t="s">
        <v>3</v>
      </c>
      <c r="DI612" t="s">
        <v>3</v>
      </c>
      <c r="DJ612" t="s">
        <v>3</v>
      </c>
      <c r="DK612" t="s">
        <v>3</v>
      </c>
      <c r="DL612" t="s">
        <v>3</v>
      </c>
      <c r="DM612" t="s">
        <v>3</v>
      </c>
      <c r="DN612">
        <v>0</v>
      </c>
      <c r="DO612">
        <v>0</v>
      </c>
      <c r="DP612">
        <v>1</v>
      </c>
      <c r="DQ612">
        <v>1</v>
      </c>
      <c r="DU612">
        <v>16987630</v>
      </c>
      <c r="DV612" t="s">
        <v>32</v>
      </c>
      <c r="DW612" t="s">
        <v>32</v>
      </c>
      <c r="DX612">
        <v>10</v>
      </c>
      <c r="DZ612" t="s">
        <v>3</v>
      </c>
      <c r="EA612" t="s">
        <v>3</v>
      </c>
      <c r="EB612" t="s">
        <v>3</v>
      </c>
      <c r="EC612" t="s">
        <v>3</v>
      </c>
      <c r="EE612">
        <v>1441815344</v>
      </c>
      <c r="EF612">
        <v>1</v>
      </c>
      <c r="EG612" t="s">
        <v>21</v>
      </c>
      <c r="EH612">
        <v>0</v>
      </c>
      <c r="EI612" t="s">
        <v>3</v>
      </c>
      <c r="EJ612">
        <v>4</v>
      </c>
      <c r="EK612">
        <v>0</v>
      </c>
      <c r="EL612" t="s">
        <v>22</v>
      </c>
      <c r="EM612" t="s">
        <v>23</v>
      </c>
      <c r="EO612" t="s">
        <v>3</v>
      </c>
      <c r="EQ612">
        <v>0</v>
      </c>
      <c r="ER612">
        <v>117.45</v>
      </c>
      <c r="ES612">
        <v>6.3</v>
      </c>
      <c r="ET612">
        <v>0</v>
      </c>
      <c r="EU612">
        <v>0</v>
      </c>
      <c r="EV612">
        <v>111.15</v>
      </c>
      <c r="EW612">
        <v>0.18</v>
      </c>
      <c r="EX612">
        <v>0</v>
      </c>
      <c r="EY612">
        <v>0</v>
      </c>
      <c r="FQ612">
        <v>0</v>
      </c>
      <c r="FR612">
        <f t="shared" si="351"/>
        <v>0</v>
      </c>
      <c r="FS612">
        <v>0</v>
      </c>
      <c r="FX612">
        <v>70</v>
      </c>
      <c r="FY612">
        <v>10</v>
      </c>
      <c r="GA612" t="s">
        <v>3</v>
      </c>
      <c r="GD612">
        <v>0</v>
      </c>
      <c r="GF612">
        <v>1310870617</v>
      </c>
      <c r="GG612">
        <v>2</v>
      </c>
      <c r="GH612">
        <v>1</v>
      </c>
      <c r="GI612">
        <v>-2</v>
      </c>
      <c r="GJ612">
        <v>0</v>
      </c>
      <c r="GK612">
        <f>ROUND(R612*(R12)/100,2)</f>
        <v>0</v>
      </c>
      <c r="GL612">
        <f t="shared" si="352"/>
        <v>0</v>
      </c>
      <c r="GM612">
        <f t="shared" si="353"/>
        <v>639.76</v>
      </c>
      <c r="GN612">
        <f t="shared" si="354"/>
        <v>0</v>
      </c>
      <c r="GO612">
        <f t="shared" si="355"/>
        <v>0</v>
      </c>
      <c r="GP612">
        <f t="shared" si="356"/>
        <v>639.76</v>
      </c>
      <c r="GR612">
        <v>0</v>
      </c>
      <c r="GS612">
        <v>3</v>
      </c>
      <c r="GT612">
        <v>0</v>
      </c>
      <c r="GU612" t="s">
        <v>3</v>
      </c>
      <c r="GV612">
        <f t="shared" si="357"/>
        <v>0</v>
      </c>
      <c r="GW612">
        <v>1</v>
      </c>
      <c r="GX612">
        <f t="shared" si="358"/>
        <v>0</v>
      </c>
      <c r="HA612">
        <v>0</v>
      </c>
      <c r="HB612">
        <v>0</v>
      </c>
      <c r="HC612">
        <f t="shared" si="359"/>
        <v>0</v>
      </c>
      <c r="HE612" t="s">
        <v>3</v>
      </c>
      <c r="HF612" t="s">
        <v>3</v>
      </c>
      <c r="HM612" t="s">
        <v>3</v>
      </c>
      <c r="HN612" t="s">
        <v>3</v>
      </c>
      <c r="HO612" t="s">
        <v>3</v>
      </c>
      <c r="HP612" t="s">
        <v>3</v>
      </c>
      <c r="HQ612" t="s">
        <v>3</v>
      </c>
      <c r="IK612">
        <v>0</v>
      </c>
    </row>
    <row r="613" spans="1:245" x14ac:dyDescent="0.2">
      <c r="A613">
        <v>17</v>
      </c>
      <c r="B613">
        <v>1</v>
      </c>
      <c r="C613">
        <f>ROW(SmtRes!A132)</f>
        <v>132</v>
      </c>
      <c r="D613">
        <f>ROW(EtalonRes!A225)</f>
        <v>225</v>
      </c>
      <c r="E613" t="s">
        <v>307</v>
      </c>
      <c r="F613" t="s">
        <v>308</v>
      </c>
      <c r="G613" t="s">
        <v>309</v>
      </c>
      <c r="H613" t="s">
        <v>18</v>
      </c>
      <c r="I613">
        <v>1</v>
      </c>
      <c r="J613">
        <v>0</v>
      </c>
      <c r="K613">
        <v>1</v>
      </c>
      <c r="O613">
        <f t="shared" si="329"/>
        <v>598.80999999999995</v>
      </c>
      <c r="P613">
        <f t="shared" si="330"/>
        <v>6.02</v>
      </c>
      <c r="Q613">
        <f t="shared" si="331"/>
        <v>0</v>
      </c>
      <c r="R613">
        <f t="shared" si="332"/>
        <v>0</v>
      </c>
      <c r="S613">
        <f t="shared" si="333"/>
        <v>592.79</v>
      </c>
      <c r="T613">
        <f t="shared" si="334"/>
        <v>0</v>
      </c>
      <c r="U613">
        <f t="shared" si="335"/>
        <v>0.96</v>
      </c>
      <c r="V613">
        <f t="shared" si="336"/>
        <v>0</v>
      </c>
      <c r="W613">
        <f t="shared" si="337"/>
        <v>0</v>
      </c>
      <c r="X613">
        <f t="shared" si="338"/>
        <v>414.95</v>
      </c>
      <c r="Y613">
        <f t="shared" si="338"/>
        <v>59.28</v>
      </c>
      <c r="AA613">
        <v>1473091778</v>
      </c>
      <c r="AB613">
        <f t="shared" si="339"/>
        <v>598.80999999999995</v>
      </c>
      <c r="AC613">
        <f>ROUND((ES613),6)</f>
        <v>6.02</v>
      </c>
      <c r="AD613">
        <f>ROUND((((ET613)-(EU613))+AE613),6)</f>
        <v>0</v>
      </c>
      <c r="AE613">
        <f t="shared" si="360"/>
        <v>0</v>
      </c>
      <c r="AF613">
        <f t="shared" si="360"/>
        <v>592.79</v>
      </c>
      <c r="AG613">
        <f t="shared" si="340"/>
        <v>0</v>
      </c>
      <c r="AH613">
        <f t="shared" si="361"/>
        <v>0.96</v>
      </c>
      <c r="AI613">
        <f t="shared" si="361"/>
        <v>0</v>
      </c>
      <c r="AJ613">
        <f t="shared" si="341"/>
        <v>0</v>
      </c>
      <c r="AK613">
        <v>598.80999999999995</v>
      </c>
      <c r="AL613">
        <v>6.02</v>
      </c>
      <c r="AM613">
        <v>0</v>
      </c>
      <c r="AN613">
        <v>0</v>
      </c>
      <c r="AO613">
        <v>592.79</v>
      </c>
      <c r="AP613">
        <v>0</v>
      </c>
      <c r="AQ613">
        <v>0.96</v>
      </c>
      <c r="AR613">
        <v>0</v>
      </c>
      <c r="AS613">
        <v>0</v>
      </c>
      <c r="AT613">
        <v>70</v>
      </c>
      <c r="AU613">
        <v>10</v>
      </c>
      <c r="AV613">
        <v>1</v>
      </c>
      <c r="AW613">
        <v>1</v>
      </c>
      <c r="AZ613">
        <v>1</v>
      </c>
      <c r="BA613">
        <v>1</v>
      </c>
      <c r="BB613">
        <v>1</v>
      </c>
      <c r="BC613">
        <v>1</v>
      </c>
      <c r="BD613" t="s">
        <v>3</v>
      </c>
      <c r="BE613" t="s">
        <v>3</v>
      </c>
      <c r="BF613" t="s">
        <v>3</v>
      </c>
      <c r="BG613" t="s">
        <v>3</v>
      </c>
      <c r="BH613">
        <v>0</v>
      </c>
      <c r="BI613">
        <v>4</v>
      </c>
      <c r="BJ613" t="s">
        <v>310</v>
      </c>
      <c r="BM613">
        <v>0</v>
      </c>
      <c r="BN613">
        <v>0</v>
      </c>
      <c r="BO613" t="s">
        <v>3</v>
      </c>
      <c r="BP613">
        <v>0</v>
      </c>
      <c r="BQ613">
        <v>1</v>
      </c>
      <c r="BR613">
        <v>0</v>
      </c>
      <c r="BS613">
        <v>1</v>
      </c>
      <c r="BT613">
        <v>1</v>
      </c>
      <c r="BU613">
        <v>1</v>
      </c>
      <c r="BV613">
        <v>1</v>
      </c>
      <c r="BW613">
        <v>1</v>
      </c>
      <c r="BX613">
        <v>1</v>
      </c>
      <c r="BY613" t="s">
        <v>3</v>
      </c>
      <c r="BZ613">
        <v>70</v>
      </c>
      <c r="CA613">
        <v>10</v>
      </c>
      <c r="CB613" t="s">
        <v>3</v>
      </c>
      <c r="CE613">
        <v>0</v>
      </c>
      <c r="CF613">
        <v>0</v>
      </c>
      <c r="CG613">
        <v>0</v>
      </c>
      <c r="CM613">
        <v>0</v>
      </c>
      <c r="CN613" t="s">
        <v>3</v>
      </c>
      <c r="CO613">
        <v>0</v>
      </c>
      <c r="CP613">
        <f t="shared" si="342"/>
        <v>598.80999999999995</v>
      </c>
      <c r="CQ613">
        <f t="shared" si="343"/>
        <v>6.02</v>
      </c>
      <c r="CR613">
        <f>((((ET613)*BB613-(EU613)*BS613)+AE613*BS613)*AV613)</f>
        <v>0</v>
      </c>
      <c r="CS613">
        <f t="shared" si="344"/>
        <v>0</v>
      </c>
      <c r="CT613">
        <f t="shared" si="345"/>
        <v>592.79</v>
      </c>
      <c r="CU613">
        <f t="shared" si="346"/>
        <v>0</v>
      </c>
      <c r="CV613">
        <f t="shared" si="347"/>
        <v>0.96</v>
      </c>
      <c r="CW613">
        <f t="shared" si="348"/>
        <v>0</v>
      </c>
      <c r="CX613">
        <f t="shared" si="348"/>
        <v>0</v>
      </c>
      <c r="CY613">
        <f t="shared" si="349"/>
        <v>414.95299999999997</v>
      </c>
      <c r="CZ613">
        <f t="shared" si="350"/>
        <v>59.278999999999996</v>
      </c>
      <c r="DC613" t="s">
        <v>3</v>
      </c>
      <c r="DD613" t="s">
        <v>3</v>
      </c>
      <c r="DE613" t="s">
        <v>3</v>
      </c>
      <c r="DF613" t="s">
        <v>3</v>
      </c>
      <c r="DG613" t="s">
        <v>3</v>
      </c>
      <c r="DH613" t="s">
        <v>3</v>
      </c>
      <c r="DI613" t="s">
        <v>3</v>
      </c>
      <c r="DJ613" t="s">
        <v>3</v>
      </c>
      <c r="DK613" t="s">
        <v>3</v>
      </c>
      <c r="DL613" t="s">
        <v>3</v>
      </c>
      <c r="DM613" t="s">
        <v>3</v>
      </c>
      <c r="DN613">
        <v>0</v>
      </c>
      <c r="DO613">
        <v>0</v>
      </c>
      <c r="DP613">
        <v>1</v>
      </c>
      <c r="DQ613">
        <v>1</v>
      </c>
      <c r="DU613">
        <v>16987630</v>
      </c>
      <c r="DV613" t="s">
        <v>18</v>
      </c>
      <c r="DW613" t="s">
        <v>18</v>
      </c>
      <c r="DX613">
        <v>1</v>
      </c>
      <c r="DZ613" t="s">
        <v>3</v>
      </c>
      <c r="EA613" t="s">
        <v>3</v>
      </c>
      <c r="EB613" t="s">
        <v>3</v>
      </c>
      <c r="EC613" t="s">
        <v>3</v>
      </c>
      <c r="EE613">
        <v>1441815344</v>
      </c>
      <c r="EF613">
        <v>1</v>
      </c>
      <c r="EG613" t="s">
        <v>21</v>
      </c>
      <c r="EH613">
        <v>0</v>
      </c>
      <c r="EI613" t="s">
        <v>3</v>
      </c>
      <c r="EJ613">
        <v>4</v>
      </c>
      <c r="EK613">
        <v>0</v>
      </c>
      <c r="EL613" t="s">
        <v>22</v>
      </c>
      <c r="EM613" t="s">
        <v>23</v>
      </c>
      <c r="EO613" t="s">
        <v>3</v>
      </c>
      <c r="EQ613">
        <v>0</v>
      </c>
      <c r="ER613">
        <v>598.80999999999995</v>
      </c>
      <c r="ES613">
        <v>6.02</v>
      </c>
      <c r="ET613">
        <v>0</v>
      </c>
      <c r="EU613">
        <v>0</v>
      </c>
      <c r="EV613">
        <v>592.79</v>
      </c>
      <c r="EW613">
        <v>0.96</v>
      </c>
      <c r="EX613">
        <v>0</v>
      </c>
      <c r="EY613">
        <v>0</v>
      </c>
      <c r="FQ613">
        <v>0</v>
      </c>
      <c r="FR613">
        <f t="shared" si="351"/>
        <v>0</v>
      </c>
      <c r="FS613">
        <v>0</v>
      </c>
      <c r="FX613">
        <v>70</v>
      </c>
      <c r="FY613">
        <v>10</v>
      </c>
      <c r="GA613" t="s">
        <v>3</v>
      </c>
      <c r="GD613">
        <v>0</v>
      </c>
      <c r="GF613">
        <v>763325158</v>
      </c>
      <c r="GG613">
        <v>2</v>
      </c>
      <c r="GH613">
        <v>1</v>
      </c>
      <c r="GI613">
        <v>-2</v>
      </c>
      <c r="GJ613">
        <v>0</v>
      </c>
      <c r="GK613">
        <f>ROUND(R613*(R12)/100,2)</f>
        <v>0</v>
      </c>
      <c r="GL613">
        <f t="shared" si="352"/>
        <v>0</v>
      </c>
      <c r="GM613">
        <f t="shared" si="353"/>
        <v>1073.04</v>
      </c>
      <c r="GN613">
        <f t="shared" si="354"/>
        <v>0</v>
      </c>
      <c r="GO613">
        <f t="shared" si="355"/>
        <v>0</v>
      </c>
      <c r="GP613">
        <f t="shared" si="356"/>
        <v>1073.04</v>
      </c>
      <c r="GR613">
        <v>0</v>
      </c>
      <c r="GS613">
        <v>3</v>
      </c>
      <c r="GT613">
        <v>0</v>
      </c>
      <c r="GU613" t="s">
        <v>3</v>
      </c>
      <c r="GV613">
        <f t="shared" si="357"/>
        <v>0</v>
      </c>
      <c r="GW613">
        <v>1</v>
      </c>
      <c r="GX613">
        <f t="shared" si="358"/>
        <v>0</v>
      </c>
      <c r="HA613">
        <v>0</v>
      </c>
      <c r="HB613">
        <v>0</v>
      </c>
      <c r="HC613">
        <f t="shared" si="359"/>
        <v>0</v>
      </c>
      <c r="HE613" t="s">
        <v>3</v>
      </c>
      <c r="HF613" t="s">
        <v>3</v>
      </c>
      <c r="HM613" t="s">
        <v>3</v>
      </c>
      <c r="HN613" t="s">
        <v>3</v>
      </c>
      <c r="HO613" t="s">
        <v>3</v>
      </c>
      <c r="HP613" t="s">
        <v>3</v>
      </c>
      <c r="HQ613" t="s">
        <v>3</v>
      </c>
      <c r="IK613">
        <v>0</v>
      </c>
    </row>
    <row r="614" spans="1:245" x14ac:dyDescent="0.2">
      <c r="A614">
        <v>17</v>
      </c>
      <c r="B614">
        <v>1</v>
      </c>
      <c r="C614">
        <f>ROW(SmtRes!A136)</f>
        <v>136</v>
      </c>
      <c r="D614">
        <f>ROW(EtalonRes!A229)</f>
        <v>229</v>
      </c>
      <c r="E614" t="s">
        <v>311</v>
      </c>
      <c r="F614" t="s">
        <v>308</v>
      </c>
      <c r="G614" t="s">
        <v>312</v>
      </c>
      <c r="H614" t="s">
        <v>18</v>
      </c>
      <c r="I614">
        <v>150</v>
      </c>
      <c r="J614">
        <v>0</v>
      </c>
      <c r="K614">
        <v>150</v>
      </c>
      <c r="O614">
        <f t="shared" si="329"/>
        <v>89821.5</v>
      </c>
      <c r="P614">
        <f t="shared" si="330"/>
        <v>903</v>
      </c>
      <c r="Q614">
        <f t="shared" si="331"/>
        <v>0</v>
      </c>
      <c r="R614">
        <f t="shared" si="332"/>
        <v>0</v>
      </c>
      <c r="S614">
        <f t="shared" si="333"/>
        <v>88918.5</v>
      </c>
      <c r="T614">
        <f t="shared" si="334"/>
        <v>0</v>
      </c>
      <c r="U614">
        <f t="shared" si="335"/>
        <v>144</v>
      </c>
      <c r="V614">
        <f t="shared" si="336"/>
        <v>0</v>
      </c>
      <c r="W614">
        <f t="shared" si="337"/>
        <v>0</v>
      </c>
      <c r="X614">
        <f t="shared" si="338"/>
        <v>62242.95</v>
      </c>
      <c r="Y614">
        <f t="shared" si="338"/>
        <v>8891.85</v>
      </c>
      <c r="AA614">
        <v>1473091778</v>
      </c>
      <c r="AB614">
        <f t="shared" si="339"/>
        <v>598.80999999999995</v>
      </c>
      <c r="AC614">
        <f>ROUND((ES614),6)</f>
        <v>6.02</v>
      </c>
      <c r="AD614">
        <f>ROUND((((ET614)-(EU614))+AE614),6)</f>
        <v>0</v>
      </c>
      <c r="AE614">
        <f t="shared" si="360"/>
        <v>0</v>
      </c>
      <c r="AF614">
        <f t="shared" si="360"/>
        <v>592.79</v>
      </c>
      <c r="AG614">
        <f t="shared" si="340"/>
        <v>0</v>
      </c>
      <c r="AH614">
        <f t="shared" si="361"/>
        <v>0.96</v>
      </c>
      <c r="AI614">
        <f t="shared" si="361"/>
        <v>0</v>
      </c>
      <c r="AJ614">
        <f t="shared" si="341"/>
        <v>0</v>
      </c>
      <c r="AK614">
        <v>598.80999999999995</v>
      </c>
      <c r="AL614">
        <v>6.02</v>
      </c>
      <c r="AM614">
        <v>0</v>
      </c>
      <c r="AN614">
        <v>0</v>
      </c>
      <c r="AO614">
        <v>592.79</v>
      </c>
      <c r="AP614">
        <v>0</v>
      </c>
      <c r="AQ614">
        <v>0.96</v>
      </c>
      <c r="AR614">
        <v>0</v>
      </c>
      <c r="AS614">
        <v>0</v>
      </c>
      <c r="AT614">
        <v>70</v>
      </c>
      <c r="AU614">
        <v>10</v>
      </c>
      <c r="AV614">
        <v>1</v>
      </c>
      <c r="AW614">
        <v>1</v>
      </c>
      <c r="AZ614">
        <v>1</v>
      </c>
      <c r="BA614">
        <v>1</v>
      </c>
      <c r="BB614">
        <v>1</v>
      </c>
      <c r="BC614">
        <v>1</v>
      </c>
      <c r="BD614" t="s">
        <v>3</v>
      </c>
      <c r="BE614" t="s">
        <v>3</v>
      </c>
      <c r="BF614" t="s">
        <v>3</v>
      </c>
      <c r="BG614" t="s">
        <v>3</v>
      </c>
      <c r="BH614">
        <v>0</v>
      </c>
      <c r="BI614">
        <v>4</v>
      </c>
      <c r="BJ614" t="s">
        <v>310</v>
      </c>
      <c r="BM614">
        <v>0</v>
      </c>
      <c r="BN614">
        <v>0</v>
      </c>
      <c r="BO614" t="s">
        <v>3</v>
      </c>
      <c r="BP614">
        <v>0</v>
      </c>
      <c r="BQ614">
        <v>1</v>
      </c>
      <c r="BR614">
        <v>0</v>
      </c>
      <c r="BS614">
        <v>1</v>
      </c>
      <c r="BT614">
        <v>1</v>
      </c>
      <c r="BU614">
        <v>1</v>
      </c>
      <c r="BV614">
        <v>1</v>
      </c>
      <c r="BW614">
        <v>1</v>
      </c>
      <c r="BX614">
        <v>1</v>
      </c>
      <c r="BY614" t="s">
        <v>3</v>
      </c>
      <c r="BZ614">
        <v>70</v>
      </c>
      <c r="CA614">
        <v>10</v>
      </c>
      <c r="CB614" t="s">
        <v>3</v>
      </c>
      <c r="CE614">
        <v>0</v>
      </c>
      <c r="CF614">
        <v>0</v>
      </c>
      <c r="CG614">
        <v>0</v>
      </c>
      <c r="CM614">
        <v>0</v>
      </c>
      <c r="CN614" t="s">
        <v>3</v>
      </c>
      <c r="CO614">
        <v>0</v>
      </c>
      <c r="CP614">
        <f t="shared" si="342"/>
        <v>89821.5</v>
      </c>
      <c r="CQ614">
        <f t="shared" si="343"/>
        <v>6.02</v>
      </c>
      <c r="CR614">
        <f>((((ET614)*BB614-(EU614)*BS614)+AE614*BS614)*AV614)</f>
        <v>0</v>
      </c>
      <c r="CS614">
        <f t="shared" si="344"/>
        <v>0</v>
      </c>
      <c r="CT614">
        <f t="shared" si="345"/>
        <v>592.79</v>
      </c>
      <c r="CU614">
        <f t="shared" si="346"/>
        <v>0</v>
      </c>
      <c r="CV614">
        <f t="shared" si="347"/>
        <v>0.96</v>
      </c>
      <c r="CW614">
        <f t="shared" si="348"/>
        <v>0</v>
      </c>
      <c r="CX614">
        <f t="shared" si="348"/>
        <v>0</v>
      </c>
      <c r="CY614">
        <f t="shared" si="349"/>
        <v>62242.95</v>
      </c>
      <c r="CZ614">
        <f t="shared" si="350"/>
        <v>8891.85</v>
      </c>
      <c r="DC614" t="s">
        <v>3</v>
      </c>
      <c r="DD614" t="s">
        <v>3</v>
      </c>
      <c r="DE614" t="s">
        <v>3</v>
      </c>
      <c r="DF614" t="s">
        <v>3</v>
      </c>
      <c r="DG614" t="s">
        <v>3</v>
      </c>
      <c r="DH614" t="s">
        <v>3</v>
      </c>
      <c r="DI614" t="s">
        <v>3</v>
      </c>
      <c r="DJ614" t="s">
        <v>3</v>
      </c>
      <c r="DK614" t="s">
        <v>3</v>
      </c>
      <c r="DL614" t="s">
        <v>3</v>
      </c>
      <c r="DM614" t="s">
        <v>3</v>
      </c>
      <c r="DN614">
        <v>0</v>
      </c>
      <c r="DO614">
        <v>0</v>
      </c>
      <c r="DP614">
        <v>1</v>
      </c>
      <c r="DQ614">
        <v>1</v>
      </c>
      <c r="DU614">
        <v>16987630</v>
      </c>
      <c r="DV614" t="s">
        <v>18</v>
      </c>
      <c r="DW614" t="s">
        <v>18</v>
      </c>
      <c r="DX614">
        <v>1</v>
      </c>
      <c r="DZ614" t="s">
        <v>3</v>
      </c>
      <c r="EA614" t="s">
        <v>3</v>
      </c>
      <c r="EB614" t="s">
        <v>3</v>
      </c>
      <c r="EC614" t="s">
        <v>3</v>
      </c>
      <c r="EE614">
        <v>1441815344</v>
      </c>
      <c r="EF614">
        <v>1</v>
      </c>
      <c r="EG614" t="s">
        <v>21</v>
      </c>
      <c r="EH614">
        <v>0</v>
      </c>
      <c r="EI614" t="s">
        <v>3</v>
      </c>
      <c r="EJ614">
        <v>4</v>
      </c>
      <c r="EK614">
        <v>0</v>
      </c>
      <c r="EL614" t="s">
        <v>22</v>
      </c>
      <c r="EM614" t="s">
        <v>23</v>
      </c>
      <c r="EO614" t="s">
        <v>3</v>
      </c>
      <c r="EQ614">
        <v>0</v>
      </c>
      <c r="ER614">
        <v>598.80999999999995</v>
      </c>
      <c r="ES614">
        <v>6.02</v>
      </c>
      <c r="ET614">
        <v>0</v>
      </c>
      <c r="EU614">
        <v>0</v>
      </c>
      <c r="EV614">
        <v>592.79</v>
      </c>
      <c r="EW614">
        <v>0.96</v>
      </c>
      <c r="EX614">
        <v>0</v>
      </c>
      <c r="EY614">
        <v>0</v>
      </c>
      <c r="FQ614">
        <v>0</v>
      </c>
      <c r="FR614">
        <f t="shared" si="351"/>
        <v>0</v>
      </c>
      <c r="FS614">
        <v>0</v>
      </c>
      <c r="FX614">
        <v>70</v>
      </c>
      <c r="FY614">
        <v>10</v>
      </c>
      <c r="GA614" t="s">
        <v>3</v>
      </c>
      <c r="GD614">
        <v>0</v>
      </c>
      <c r="GF614">
        <v>-2007729471</v>
      </c>
      <c r="GG614">
        <v>2</v>
      </c>
      <c r="GH614">
        <v>1</v>
      </c>
      <c r="GI614">
        <v>-2</v>
      </c>
      <c r="GJ614">
        <v>0</v>
      </c>
      <c r="GK614">
        <f>ROUND(R614*(R12)/100,2)</f>
        <v>0</v>
      </c>
      <c r="GL614">
        <f t="shared" si="352"/>
        <v>0</v>
      </c>
      <c r="GM614">
        <f t="shared" si="353"/>
        <v>160956.29999999999</v>
      </c>
      <c r="GN614">
        <f t="shared" si="354"/>
        <v>0</v>
      </c>
      <c r="GO614">
        <f t="shared" si="355"/>
        <v>0</v>
      </c>
      <c r="GP614">
        <f t="shared" si="356"/>
        <v>160956.29999999999</v>
      </c>
      <c r="GR614">
        <v>0</v>
      </c>
      <c r="GS614">
        <v>3</v>
      </c>
      <c r="GT614">
        <v>0</v>
      </c>
      <c r="GU614" t="s">
        <v>3</v>
      </c>
      <c r="GV614">
        <f t="shared" si="357"/>
        <v>0</v>
      </c>
      <c r="GW614">
        <v>1</v>
      </c>
      <c r="GX614">
        <f t="shared" si="358"/>
        <v>0</v>
      </c>
      <c r="HA614">
        <v>0</v>
      </c>
      <c r="HB614">
        <v>0</v>
      </c>
      <c r="HC614">
        <f t="shared" si="359"/>
        <v>0</v>
      </c>
      <c r="HE614" t="s">
        <v>3</v>
      </c>
      <c r="HF614" t="s">
        <v>3</v>
      </c>
      <c r="HM614" t="s">
        <v>3</v>
      </c>
      <c r="HN614" t="s">
        <v>3</v>
      </c>
      <c r="HO614" t="s">
        <v>3</v>
      </c>
      <c r="HP614" t="s">
        <v>3</v>
      </c>
      <c r="HQ614" t="s">
        <v>3</v>
      </c>
      <c r="IK614">
        <v>0</v>
      </c>
    </row>
    <row r="615" spans="1:245" x14ac:dyDescent="0.2">
      <c r="A615">
        <v>17</v>
      </c>
      <c r="B615">
        <v>1</v>
      </c>
      <c r="C615">
        <f>ROW(SmtRes!A140)</f>
        <v>140</v>
      </c>
      <c r="D615">
        <f>ROW(EtalonRes!A233)</f>
        <v>233</v>
      </c>
      <c r="E615" t="s">
        <v>313</v>
      </c>
      <c r="F615" t="s">
        <v>308</v>
      </c>
      <c r="G615" t="s">
        <v>314</v>
      </c>
      <c r="H615" t="s">
        <v>18</v>
      </c>
      <c r="I615">
        <v>100</v>
      </c>
      <c r="J615">
        <v>0</v>
      </c>
      <c r="K615">
        <v>100</v>
      </c>
      <c r="O615">
        <f t="shared" si="329"/>
        <v>59881</v>
      </c>
      <c r="P615">
        <f t="shared" si="330"/>
        <v>602</v>
      </c>
      <c r="Q615">
        <f t="shared" si="331"/>
        <v>0</v>
      </c>
      <c r="R615">
        <f t="shared" si="332"/>
        <v>0</v>
      </c>
      <c r="S615">
        <f t="shared" si="333"/>
        <v>59279</v>
      </c>
      <c r="T615">
        <f t="shared" si="334"/>
        <v>0</v>
      </c>
      <c r="U615">
        <f t="shared" si="335"/>
        <v>96</v>
      </c>
      <c r="V615">
        <f t="shared" si="336"/>
        <v>0</v>
      </c>
      <c r="W615">
        <f t="shared" si="337"/>
        <v>0</v>
      </c>
      <c r="X615">
        <f t="shared" si="338"/>
        <v>41495.300000000003</v>
      </c>
      <c r="Y615">
        <f t="shared" si="338"/>
        <v>5927.9</v>
      </c>
      <c r="AA615">
        <v>1473091778</v>
      </c>
      <c r="AB615">
        <f t="shared" si="339"/>
        <v>598.80999999999995</v>
      </c>
      <c r="AC615">
        <f>ROUND((ES615),6)</f>
        <v>6.02</v>
      </c>
      <c r="AD615">
        <f>ROUND((((ET615)-(EU615))+AE615),6)</f>
        <v>0</v>
      </c>
      <c r="AE615">
        <f t="shared" si="360"/>
        <v>0</v>
      </c>
      <c r="AF615">
        <f t="shared" si="360"/>
        <v>592.79</v>
      </c>
      <c r="AG615">
        <f t="shared" si="340"/>
        <v>0</v>
      </c>
      <c r="AH615">
        <f t="shared" si="361"/>
        <v>0.96</v>
      </c>
      <c r="AI615">
        <f t="shared" si="361"/>
        <v>0</v>
      </c>
      <c r="AJ615">
        <f t="shared" si="341"/>
        <v>0</v>
      </c>
      <c r="AK615">
        <v>598.80999999999995</v>
      </c>
      <c r="AL615">
        <v>6.02</v>
      </c>
      <c r="AM615">
        <v>0</v>
      </c>
      <c r="AN615">
        <v>0</v>
      </c>
      <c r="AO615">
        <v>592.79</v>
      </c>
      <c r="AP615">
        <v>0</v>
      </c>
      <c r="AQ615">
        <v>0.96</v>
      </c>
      <c r="AR615">
        <v>0</v>
      </c>
      <c r="AS615">
        <v>0</v>
      </c>
      <c r="AT615">
        <v>70</v>
      </c>
      <c r="AU615">
        <v>10</v>
      </c>
      <c r="AV615">
        <v>1</v>
      </c>
      <c r="AW615">
        <v>1</v>
      </c>
      <c r="AZ615">
        <v>1</v>
      </c>
      <c r="BA615">
        <v>1</v>
      </c>
      <c r="BB615">
        <v>1</v>
      </c>
      <c r="BC615">
        <v>1</v>
      </c>
      <c r="BD615" t="s">
        <v>3</v>
      </c>
      <c r="BE615" t="s">
        <v>3</v>
      </c>
      <c r="BF615" t="s">
        <v>3</v>
      </c>
      <c r="BG615" t="s">
        <v>3</v>
      </c>
      <c r="BH615">
        <v>0</v>
      </c>
      <c r="BI615">
        <v>4</v>
      </c>
      <c r="BJ615" t="s">
        <v>310</v>
      </c>
      <c r="BM615">
        <v>0</v>
      </c>
      <c r="BN615">
        <v>0</v>
      </c>
      <c r="BO615" t="s">
        <v>3</v>
      </c>
      <c r="BP615">
        <v>0</v>
      </c>
      <c r="BQ615">
        <v>1</v>
      </c>
      <c r="BR615">
        <v>0</v>
      </c>
      <c r="BS615">
        <v>1</v>
      </c>
      <c r="BT615">
        <v>1</v>
      </c>
      <c r="BU615">
        <v>1</v>
      </c>
      <c r="BV615">
        <v>1</v>
      </c>
      <c r="BW615">
        <v>1</v>
      </c>
      <c r="BX615">
        <v>1</v>
      </c>
      <c r="BY615" t="s">
        <v>3</v>
      </c>
      <c r="BZ615">
        <v>70</v>
      </c>
      <c r="CA615">
        <v>10</v>
      </c>
      <c r="CB615" t="s">
        <v>3</v>
      </c>
      <c r="CE615">
        <v>0</v>
      </c>
      <c r="CF615">
        <v>0</v>
      </c>
      <c r="CG615">
        <v>0</v>
      </c>
      <c r="CM615">
        <v>0</v>
      </c>
      <c r="CN615" t="s">
        <v>3</v>
      </c>
      <c r="CO615">
        <v>0</v>
      </c>
      <c r="CP615">
        <f t="shared" si="342"/>
        <v>59881</v>
      </c>
      <c r="CQ615">
        <f t="shared" si="343"/>
        <v>6.02</v>
      </c>
      <c r="CR615">
        <f>((((ET615)*BB615-(EU615)*BS615)+AE615*BS615)*AV615)</f>
        <v>0</v>
      </c>
      <c r="CS615">
        <f t="shared" si="344"/>
        <v>0</v>
      </c>
      <c r="CT615">
        <f t="shared" si="345"/>
        <v>592.79</v>
      </c>
      <c r="CU615">
        <f t="shared" si="346"/>
        <v>0</v>
      </c>
      <c r="CV615">
        <f t="shared" si="347"/>
        <v>0.96</v>
      </c>
      <c r="CW615">
        <f t="shared" si="348"/>
        <v>0</v>
      </c>
      <c r="CX615">
        <f t="shared" si="348"/>
        <v>0</v>
      </c>
      <c r="CY615">
        <f t="shared" si="349"/>
        <v>41495.300000000003</v>
      </c>
      <c r="CZ615">
        <f t="shared" si="350"/>
        <v>5927.9</v>
      </c>
      <c r="DC615" t="s">
        <v>3</v>
      </c>
      <c r="DD615" t="s">
        <v>3</v>
      </c>
      <c r="DE615" t="s">
        <v>3</v>
      </c>
      <c r="DF615" t="s">
        <v>3</v>
      </c>
      <c r="DG615" t="s">
        <v>3</v>
      </c>
      <c r="DH615" t="s">
        <v>3</v>
      </c>
      <c r="DI615" t="s">
        <v>3</v>
      </c>
      <c r="DJ615" t="s">
        <v>3</v>
      </c>
      <c r="DK615" t="s">
        <v>3</v>
      </c>
      <c r="DL615" t="s">
        <v>3</v>
      </c>
      <c r="DM615" t="s">
        <v>3</v>
      </c>
      <c r="DN615">
        <v>0</v>
      </c>
      <c r="DO615">
        <v>0</v>
      </c>
      <c r="DP615">
        <v>1</v>
      </c>
      <c r="DQ615">
        <v>1</v>
      </c>
      <c r="DU615">
        <v>16987630</v>
      </c>
      <c r="DV615" t="s">
        <v>18</v>
      </c>
      <c r="DW615" t="s">
        <v>18</v>
      </c>
      <c r="DX615">
        <v>1</v>
      </c>
      <c r="DZ615" t="s">
        <v>3</v>
      </c>
      <c r="EA615" t="s">
        <v>3</v>
      </c>
      <c r="EB615" t="s">
        <v>3</v>
      </c>
      <c r="EC615" t="s">
        <v>3</v>
      </c>
      <c r="EE615">
        <v>1441815344</v>
      </c>
      <c r="EF615">
        <v>1</v>
      </c>
      <c r="EG615" t="s">
        <v>21</v>
      </c>
      <c r="EH615">
        <v>0</v>
      </c>
      <c r="EI615" t="s">
        <v>3</v>
      </c>
      <c r="EJ615">
        <v>4</v>
      </c>
      <c r="EK615">
        <v>0</v>
      </c>
      <c r="EL615" t="s">
        <v>22</v>
      </c>
      <c r="EM615" t="s">
        <v>23</v>
      </c>
      <c r="EO615" t="s">
        <v>3</v>
      </c>
      <c r="EQ615">
        <v>0</v>
      </c>
      <c r="ER615">
        <v>598.80999999999995</v>
      </c>
      <c r="ES615">
        <v>6.02</v>
      </c>
      <c r="ET615">
        <v>0</v>
      </c>
      <c r="EU615">
        <v>0</v>
      </c>
      <c r="EV615">
        <v>592.79</v>
      </c>
      <c r="EW615">
        <v>0.96</v>
      </c>
      <c r="EX615">
        <v>0</v>
      </c>
      <c r="EY615">
        <v>0</v>
      </c>
      <c r="FQ615">
        <v>0</v>
      </c>
      <c r="FR615">
        <f t="shared" si="351"/>
        <v>0</v>
      </c>
      <c r="FS615">
        <v>0</v>
      </c>
      <c r="FX615">
        <v>70</v>
      </c>
      <c r="FY615">
        <v>10</v>
      </c>
      <c r="GA615" t="s">
        <v>3</v>
      </c>
      <c r="GD615">
        <v>0</v>
      </c>
      <c r="GF615">
        <v>2142660456</v>
      </c>
      <c r="GG615">
        <v>2</v>
      </c>
      <c r="GH615">
        <v>1</v>
      </c>
      <c r="GI615">
        <v>-2</v>
      </c>
      <c r="GJ615">
        <v>0</v>
      </c>
      <c r="GK615">
        <f>ROUND(R615*(R12)/100,2)</f>
        <v>0</v>
      </c>
      <c r="GL615">
        <f t="shared" si="352"/>
        <v>0</v>
      </c>
      <c r="GM615">
        <f t="shared" si="353"/>
        <v>107304.2</v>
      </c>
      <c r="GN615">
        <f t="shared" si="354"/>
        <v>0</v>
      </c>
      <c r="GO615">
        <f t="shared" si="355"/>
        <v>0</v>
      </c>
      <c r="GP615">
        <f t="shared" si="356"/>
        <v>107304.2</v>
      </c>
      <c r="GR615">
        <v>0</v>
      </c>
      <c r="GS615">
        <v>3</v>
      </c>
      <c r="GT615">
        <v>0</v>
      </c>
      <c r="GU615" t="s">
        <v>3</v>
      </c>
      <c r="GV615">
        <f t="shared" si="357"/>
        <v>0</v>
      </c>
      <c r="GW615">
        <v>1</v>
      </c>
      <c r="GX615">
        <f t="shared" si="358"/>
        <v>0</v>
      </c>
      <c r="HA615">
        <v>0</v>
      </c>
      <c r="HB615">
        <v>0</v>
      </c>
      <c r="HC615">
        <f t="shared" si="359"/>
        <v>0</v>
      </c>
      <c r="HE615" t="s">
        <v>3</v>
      </c>
      <c r="HF615" t="s">
        <v>3</v>
      </c>
      <c r="HM615" t="s">
        <v>3</v>
      </c>
      <c r="HN615" t="s">
        <v>3</v>
      </c>
      <c r="HO615" t="s">
        <v>3</v>
      </c>
      <c r="HP615" t="s">
        <v>3</v>
      </c>
      <c r="HQ615" t="s">
        <v>3</v>
      </c>
      <c r="IK615">
        <v>0</v>
      </c>
    </row>
    <row r="617" spans="1:245" x14ac:dyDescent="0.2">
      <c r="A617" s="2">
        <v>51</v>
      </c>
      <c r="B617" s="2">
        <f>B605</f>
        <v>1</v>
      </c>
      <c r="C617" s="2">
        <f>A605</f>
        <v>5</v>
      </c>
      <c r="D617" s="2">
        <f>ROW(A605)</f>
        <v>605</v>
      </c>
      <c r="E617" s="2"/>
      <c r="F617" s="2" t="str">
        <f>IF(F605&lt;&gt;"",F605,"")</f>
        <v>Новый подраздел</v>
      </c>
      <c r="G617" s="2" t="str">
        <f>IF(G605&lt;&gt;"",G605,"")</f>
        <v>4.3 Электроустановочные изделия</v>
      </c>
      <c r="H617" s="2">
        <v>0</v>
      </c>
      <c r="I617" s="2"/>
      <c r="J617" s="2"/>
      <c r="K617" s="2"/>
      <c r="L617" s="2"/>
      <c r="M617" s="2"/>
      <c r="N617" s="2"/>
      <c r="O617" s="2">
        <f t="shared" ref="O617:T617" si="362">ROUND(AB617,2)</f>
        <v>153470.37</v>
      </c>
      <c r="P617" s="2">
        <f t="shared" si="362"/>
        <v>1531.19</v>
      </c>
      <c r="Q617" s="2">
        <f t="shared" si="362"/>
        <v>620.23</v>
      </c>
      <c r="R617" s="2">
        <f t="shared" si="362"/>
        <v>393.27</v>
      </c>
      <c r="S617" s="2">
        <f t="shared" si="362"/>
        <v>151318.95000000001</v>
      </c>
      <c r="T617" s="2">
        <f t="shared" si="362"/>
        <v>0</v>
      </c>
      <c r="U617" s="2">
        <f>AH617</f>
        <v>245.59800000000001</v>
      </c>
      <c r="V617" s="2">
        <f>AI617</f>
        <v>0</v>
      </c>
      <c r="W617" s="2">
        <f>ROUND(AJ617,2)</f>
        <v>0</v>
      </c>
      <c r="X617" s="2">
        <f>ROUND(AK617,2)</f>
        <v>105923.26</v>
      </c>
      <c r="Y617" s="2">
        <f>ROUND(AL617,2)</f>
        <v>15131.9</v>
      </c>
      <c r="Z617" s="2"/>
      <c r="AA617" s="2"/>
      <c r="AB617" s="2">
        <f>ROUND(SUMIF(AA609:AA615,"=1473091778",O609:O615),2)</f>
        <v>153470.37</v>
      </c>
      <c r="AC617" s="2">
        <f>ROUND(SUMIF(AA609:AA615,"=1473091778",P609:P615),2)</f>
        <v>1531.19</v>
      </c>
      <c r="AD617" s="2">
        <f>ROUND(SUMIF(AA609:AA615,"=1473091778",Q609:Q615),2)</f>
        <v>620.23</v>
      </c>
      <c r="AE617" s="2">
        <f>ROUND(SUMIF(AA609:AA615,"=1473091778",R609:R615),2)</f>
        <v>393.27</v>
      </c>
      <c r="AF617" s="2">
        <f>ROUND(SUMIF(AA609:AA615,"=1473091778",S609:S615),2)</f>
        <v>151318.95000000001</v>
      </c>
      <c r="AG617" s="2">
        <f>ROUND(SUMIF(AA609:AA615,"=1473091778",T609:T615),2)</f>
        <v>0</v>
      </c>
      <c r="AH617" s="2">
        <f>SUMIF(AA609:AA615,"=1473091778",U609:U615)</f>
        <v>245.59800000000001</v>
      </c>
      <c r="AI617" s="2">
        <f>SUMIF(AA609:AA615,"=1473091778",V609:V615)</f>
        <v>0</v>
      </c>
      <c r="AJ617" s="2">
        <f>ROUND(SUMIF(AA609:AA615,"=1473091778",W609:W615),2)</f>
        <v>0</v>
      </c>
      <c r="AK617" s="2">
        <f>ROUND(SUMIF(AA609:AA615,"=1473091778",X609:X615),2)</f>
        <v>105923.26</v>
      </c>
      <c r="AL617" s="2">
        <f>ROUND(SUMIF(AA609:AA615,"=1473091778",Y609:Y615),2)</f>
        <v>15131.9</v>
      </c>
      <c r="AM617" s="2"/>
      <c r="AN617" s="2"/>
      <c r="AO617" s="2">
        <f t="shared" ref="AO617:BD617" si="363">ROUND(BX617,2)</f>
        <v>0</v>
      </c>
      <c r="AP617" s="2">
        <f t="shared" si="363"/>
        <v>0</v>
      </c>
      <c r="AQ617" s="2">
        <f t="shared" si="363"/>
        <v>0</v>
      </c>
      <c r="AR617" s="2">
        <f t="shared" si="363"/>
        <v>274950.26</v>
      </c>
      <c r="AS617" s="2">
        <f t="shared" si="363"/>
        <v>0</v>
      </c>
      <c r="AT617" s="2">
        <f t="shared" si="363"/>
        <v>0</v>
      </c>
      <c r="AU617" s="2">
        <f t="shared" si="363"/>
        <v>274950.26</v>
      </c>
      <c r="AV617" s="2">
        <f t="shared" si="363"/>
        <v>1531.19</v>
      </c>
      <c r="AW617" s="2">
        <f t="shared" si="363"/>
        <v>1531.19</v>
      </c>
      <c r="AX617" s="2">
        <f t="shared" si="363"/>
        <v>0</v>
      </c>
      <c r="AY617" s="2">
        <f t="shared" si="363"/>
        <v>1531.19</v>
      </c>
      <c r="AZ617" s="2">
        <f t="shared" si="363"/>
        <v>0</v>
      </c>
      <c r="BA617" s="2">
        <f t="shared" si="363"/>
        <v>0</v>
      </c>
      <c r="BB617" s="2">
        <f t="shared" si="363"/>
        <v>0</v>
      </c>
      <c r="BC617" s="2">
        <f t="shared" si="363"/>
        <v>0</v>
      </c>
      <c r="BD617" s="2">
        <f t="shared" si="363"/>
        <v>0</v>
      </c>
      <c r="BE617" s="2"/>
      <c r="BF617" s="2"/>
      <c r="BG617" s="2"/>
      <c r="BH617" s="2"/>
      <c r="BI617" s="2"/>
      <c r="BJ617" s="2"/>
      <c r="BK617" s="2"/>
      <c r="BL617" s="2"/>
      <c r="BM617" s="2"/>
      <c r="BN617" s="2"/>
      <c r="BO617" s="2"/>
      <c r="BP617" s="2"/>
      <c r="BQ617" s="2"/>
      <c r="BR617" s="2"/>
      <c r="BS617" s="2"/>
      <c r="BT617" s="2"/>
      <c r="BU617" s="2"/>
      <c r="BV617" s="2"/>
      <c r="BW617" s="2"/>
      <c r="BX617" s="2">
        <f>ROUND(SUMIF(AA609:AA615,"=1473091778",FQ609:FQ615),2)</f>
        <v>0</v>
      </c>
      <c r="BY617" s="2">
        <f>ROUND(SUMIF(AA609:AA615,"=1473091778",FR609:FR615),2)</f>
        <v>0</v>
      </c>
      <c r="BZ617" s="2">
        <f>ROUND(SUMIF(AA609:AA615,"=1473091778",GL609:GL615),2)</f>
        <v>0</v>
      </c>
      <c r="CA617" s="2">
        <f>ROUND(SUMIF(AA609:AA615,"=1473091778",GM609:GM615),2)</f>
        <v>274950.26</v>
      </c>
      <c r="CB617" s="2">
        <f>ROUND(SUMIF(AA609:AA615,"=1473091778",GN609:GN615),2)</f>
        <v>0</v>
      </c>
      <c r="CC617" s="2">
        <f>ROUND(SUMIF(AA609:AA615,"=1473091778",GO609:GO615),2)</f>
        <v>0</v>
      </c>
      <c r="CD617" s="2">
        <f>ROUND(SUMIF(AA609:AA615,"=1473091778",GP609:GP615),2)</f>
        <v>274950.26</v>
      </c>
      <c r="CE617" s="2">
        <f>AC617-BX617</f>
        <v>1531.19</v>
      </c>
      <c r="CF617" s="2">
        <f>AC617-BY617</f>
        <v>1531.19</v>
      </c>
      <c r="CG617" s="2">
        <f>BX617-BZ617</f>
        <v>0</v>
      </c>
      <c r="CH617" s="2">
        <f>AC617-BX617-BY617+BZ617</f>
        <v>1531.19</v>
      </c>
      <c r="CI617" s="2">
        <f>BY617-BZ617</f>
        <v>0</v>
      </c>
      <c r="CJ617" s="2">
        <f>ROUND(SUMIF(AA609:AA615,"=1473091778",GX609:GX615),2)</f>
        <v>0</v>
      </c>
      <c r="CK617" s="2">
        <f>ROUND(SUMIF(AA609:AA615,"=1473091778",GY609:GY615),2)</f>
        <v>0</v>
      </c>
      <c r="CL617" s="2">
        <f>ROUND(SUMIF(AA609:AA615,"=1473091778",GZ609:GZ615),2)</f>
        <v>0</v>
      </c>
      <c r="CM617" s="2">
        <f>ROUND(SUMIF(AA609:AA615,"=1473091778",HD609:HD615),2)</f>
        <v>0</v>
      </c>
      <c r="CN617" s="2"/>
      <c r="CO617" s="2"/>
      <c r="CP617" s="2"/>
      <c r="CQ617" s="2"/>
      <c r="CR617" s="2"/>
      <c r="CS617" s="2"/>
      <c r="CT617" s="2"/>
      <c r="CU617" s="2"/>
      <c r="CV617" s="2"/>
      <c r="CW617" s="2"/>
      <c r="CX617" s="2"/>
      <c r="CY617" s="2"/>
      <c r="CZ617" s="2"/>
      <c r="DA617" s="2"/>
      <c r="DB617" s="2"/>
      <c r="DC617" s="2"/>
      <c r="DD617" s="2"/>
      <c r="DE617" s="2"/>
      <c r="DF617" s="2"/>
      <c r="DG617" s="3"/>
      <c r="DH617" s="3"/>
      <c r="DI617" s="3"/>
      <c r="DJ617" s="3"/>
      <c r="DK617" s="3"/>
      <c r="DL617" s="3"/>
      <c r="DM617" s="3"/>
      <c r="DN617" s="3"/>
      <c r="DO617" s="3"/>
      <c r="DP617" s="3"/>
      <c r="DQ617" s="3"/>
      <c r="DR617" s="3"/>
      <c r="DS617" s="3"/>
      <c r="DT617" s="3"/>
      <c r="DU617" s="3"/>
      <c r="DV617" s="3"/>
      <c r="DW617" s="3"/>
      <c r="DX617" s="3"/>
      <c r="DY617" s="3"/>
      <c r="DZ617" s="3"/>
      <c r="EA617" s="3"/>
      <c r="EB617" s="3"/>
      <c r="EC617" s="3"/>
      <c r="ED617" s="3"/>
      <c r="EE617" s="3"/>
      <c r="EF617" s="3"/>
      <c r="EG617" s="3"/>
      <c r="EH617" s="3"/>
      <c r="EI617" s="3"/>
      <c r="EJ617" s="3"/>
      <c r="EK617" s="3"/>
      <c r="EL617" s="3"/>
      <c r="EM617" s="3"/>
      <c r="EN617" s="3"/>
      <c r="EO617" s="3"/>
      <c r="EP617" s="3"/>
      <c r="EQ617" s="3"/>
      <c r="ER617" s="3"/>
      <c r="ES617" s="3"/>
      <c r="ET617" s="3"/>
      <c r="EU617" s="3"/>
      <c r="EV617" s="3"/>
      <c r="EW617" s="3"/>
      <c r="EX617" s="3"/>
      <c r="EY617" s="3"/>
      <c r="EZ617" s="3"/>
      <c r="FA617" s="3"/>
      <c r="FB617" s="3"/>
      <c r="FC617" s="3"/>
      <c r="FD617" s="3"/>
      <c r="FE617" s="3"/>
      <c r="FF617" s="3"/>
      <c r="FG617" s="3"/>
      <c r="FH617" s="3"/>
      <c r="FI617" s="3"/>
      <c r="FJ617" s="3"/>
      <c r="FK617" s="3"/>
      <c r="FL617" s="3"/>
      <c r="FM617" s="3"/>
      <c r="FN617" s="3"/>
      <c r="FO617" s="3"/>
      <c r="FP617" s="3"/>
      <c r="FQ617" s="3"/>
      <c r="FR617" s="3"/>
      <c r="FS617" s="3"/>
      <c r="FT617" s="3"/>
      <c r="FU617" s="3"/>
      <c r="FV617" s="3"/>
      <c r="FW617" s="3"/>
      <c r="FX617" s="3"/>
      <c r="FY617" s="3"/>
      <c r="FZ617" s="3"/>
      <c r="GA617" s="3"/>
      <c r="GB617" s="3"/>
      <c r="GC617" s="3"/>
      <c r="GD617" s="3"/>
      <c r="GE617" s="3"/>
      <c r="GF617" s="3"/>
      <c r="GG617" s="3"/>
      <c r="GH617" s="3"/>
      <c r="GI617" s="3"/>
      <c r="GJ617" s="3"/>
      <c r="GK617" s="3"/>
      <c r="GL617" s="3"/>
      <c r="GM617" s="3"/>
      <c r="GN617" s="3"/>
      <c r="GO617" s="3"/>
      <c r="GP617" s="3"/>
      <c r="GQ617" s="3"/>
      <c r="GR617" s="3"/>
      <c r="GS617" s="3"/>
      <c r="GT617" s="3"/>
      <c r="GU617" s="3"/>
      <c r="GV617" s="3"/>
      <c r="GW617" s="3"/>
      <c r="GX617" s="3">
        <v>0</v>
      </c>
    </row>
    <row r="619" spans="1:245" x14ac:dyDescent="0.2">
      <c r="A619" s="4">
        <v>50</v>
      </c>
      <c r="B619" s="4">
        <v>0</v>
      </c>
      <c r="C619" s="4">
        <v>0</v>
      </c>
      <c r="D619" s="4">
        <v>1</v>
      </c>
      <c r="E619" s="4">
        <v>201</v>
      </c>
      <c r="F619" s="4">
        <f>ROUND(Source!O617,O619)</f>
        <v>153470.37</v>
      </c>
      <c r="G619" s="4" t="s">
        <v>43</v>
      </c>
      <c r="H619" s="4" t="s">
        <v>44</v>
      </c>
      <c r="I619" s="4"/>
      <c r="J619" s="4"/>
      <c r="K619" s="4">
        <v>201</v>
      </c>
      <c r="L619" s="4">
        <v>1</v>
      </c>
      <c r="M619" s="4">
        <v>3</v>
      </c>
      <c r="N619" s="4" t="s">
        <v>3</v>
      </c>
      <c r="O619" s="4">
        <v>2</v>
      </c>
      <c r="P619" s="4"/>
      <c r="Q619" s="4"/>
      <c r="R619" s="4"/>
      <c r="S619" s="4"/>
      <c r="T619" s="4"/>
      <c r="U619" s="4"/>
      <c r="V619" s="4"/>
      <c r="W619" s="4">
        <v>153470.37</v>
      </c>
      <c r="X619" s="4">
        <v>1</v>
      </c>
      <c r="Y619" s="4">
        <v>153470.37</v>
      </c>
      <c r="Z619" s="4"/>
      <c r="AA619" s="4"/>
      <c r="AB619" s="4"/>
    </row>
    <row r="620" spans="1:245" x14ac:dyDescent="0.2">
      <c r="A620" s="4">
        <v>50</v>
      </c>
      <c r="B620" s="4">
        <v>0</v>
      </c>
      <c r="C620" s="4">
        <v>0</v>
      </c>
      <c r="D620" s="4">
        <v>1</v>
      </c>
      <c r="E620" s="4">
        <v>202</v>
      </c>
      <c r="F620" s="4">
        <f>ROUND(Source!P617,O620)</f>
        <v>1531.19</v>
      </c>
      <c r="G620" s="4" t="s">
        <v>45</v>
      </c>
      <c r="H620" s="4" t="s">
        <v>46</v>
      </c>
      <c r="I620" s="4"/>
      <c r="J620" s="4"/>
      <c r="K620" s="4">
        <v>202</v>
      </c>
      <c r="L620" s="4">
        <v>2</v>
      </c>
      <c r="M620" s="4">
        <v>3</v>
      </c>
      <c r="N620" s="4" t="s">
        <v>3</v>
      </c>
      <c r="O620" s="4">
        <v>2</v>
      </c>
      <c r="P620" s="4"/>
      <c r="Q620" s="4"/>
      <c r="R620" s="4"/>
      <c r="S620" s="4"/>
      <c r="T620" s="4"/>
      <c r="U620" s="4"/>
      <c r="V620" s="4"/>
      <c r="W620" s="4">
        <v>1531.19</v>
      </c>
      <c r="X620" s="4">
        <v>1</v>
      </c>
      <c r="Y620" s="4">
        <v>1531.19</v>
      </c>
      <c r="Z620" s="4"/>
      <c r="AA620" s="4"/>
      <c r="AB620" s="4"/>
    </row>
    <row r="621" spans="1:245" x14ac:dyDescent="0.2">
      <c r="A621" s="4">
        <v>50</v>
      </c>
      <c r="B621" s="4">
        <v>0</v>
      </c>
      <c r="C621" s="4">
        <v>0</v>
      </c>
      <c r="D621" s="4">
        <v>1</v>
      </c>
      <c r="E621" s="4">
        <v>222</v>
      </c>
      <c r="F621" s="4">
        <f>ROUND(Source!AO617,O621)</f>
        <v>0</v>
      </c>
      <c r="G621" s="4" t="s">
        <v>47</v>
      </c>
      <c r="H621" s="4" t="s">
        <v>48</v>
      </c>
      <c r="I621" s="4"/>
      <c r="J621" s="4"/>
      <c r="K621" s="4">
        <v>222</v>
      </c>
      <c r="L621" s="4">
        <v>3</v>
      </c>
      <c r="M621" s="4">
        <v>3</v>
      </c>
      <c r="N621" s="4" t="s">
        <v>3</v>
      </c>
      <c r="O621" s="4">
        <v>2</v>
      </c>
      <c r="P621" s="4"/>
      <c r="Q621" s="4"/>
      <c r="R621" s="4"/>
      <c r="S621" s="4"/>
      <c r="T621" s="4"/>
      <c r="U621" s="4"/>
      <c r="V621" s="4"/>
      <c r="W621" s="4">
        <v>0</v>
      </c>
      <c r="X621" s="4">
        <v>1</v>
      </c>
      <c r="Y621" s="4">
        <v>0</v>
      </c>
      <c r="Z621" s="4"/>
      <c r="AA621" s="4"/>
      <c r="AB621" s="4"/>
    </row>
    <row r="622" spans="1:245" x14ac:dyDescent="0.2">
      <c r="A622" s="4">
        <v>50</v>
      </c>
      <c r="B622" s="4">
        <v>0</v>
      </c>
      <c r="C622" s="4">
        <v>0</v>
      </c>
      <c r="D622" s="4">
        <v>1</v>
      </c>
      <c r="E622" s="4">
        <v>225</v>
      </c>
      <c r="F622" s="4">
        <f>ROUND(Source!AV617,O622)</f>
        <v>1531.19</v>
      </c>
      <c r="G622" s="4" t="s">
        <v>49</v>
      </c>
      <c r="H622" s="4" t="s">
        <v>50</v>
      </c>
      <c r="I622" s="4"/>
      <c r="J622" s="4"/>
      <c r="K622" s="4">
        <v>225</v>
      </c>
      <c r="L622" s="4">
        <v>4</v>
      </c>
      <c r="M622" s="4">
        <v>3</v>
      </c>
      <c r="N622" s="4" t="s">
        <v>3</v>
      </c>
      <c r="O622" s="4">
        <v>2</v>
      </c>
      <c r="P622" s="4"/>
      <c r="Q622" s="4"/>
      <c r="R622" s="4"/>
      <c r="S622" s="4"/>
      <c r="T622" s="4"/>
      <c r="U622" s="4"/>
      <c r="V622" s="4"/>
      <c r="W622" s="4">
        <v>1531.19</v>
      </c>
      <c r="X622" s="4">
        <v>1</v>
      </c>
      <c r="Y622" s="4">
        <v>1531.19</v>
      </c>
      <c r="Z622" s="4"/>
      <c r="AA622" s="4"/>
      <c r="AB622" s="4"/>
    </row>
    <row r="623" spans="1:245" x14ac:dyDescent="0.2">
      <c r="A623" s="4">
        <v>50</v>
      </c>
      <c r="B623" s="4">
        <v>0</v>
      </c>
      <c r="C623" s="4">
        <v>0</v>
      </c>
      <c r="D623" s="4">
        <v>1</v>
      </c>
      <c r="E623" s="4">
        <v>226</v>
      </c>
      <c r="F623" s="4">
        <f>ROUND(Source!AW617,O623)</f>
        <v>1531.19</v>
      </c>
      <c r="G623" s="4" t="s">
        <v>51</v>
      </c>
      <c r="H623" s="4" t="s">
        <v>52</v>
      </c>
      <c r="I623" s="4"/>
      <c r="J623" s="4"/>
      <c r="K623" s="4">
        <v>226</v>
      </c>
      <c r="L623" s="4">
        <v>5</v>
      </c>
      <c r="M623" s="4">
        <v>3</v>
      </c>
      <c r="N623" s="4" t="s">
        <v>3</v>
      </c>
      <c r="O623" s="4">
        <v>2</v>
      </c>
      <c r="P623" s="4"/>
      <c r="Q623" s="4"/>
      <c r="R623" s="4"/>
      <c r="S623" s="4"/>
      <c r="T623" s="4"/>
      <c r="U623" s="4"/>
      <c r="V623" s="4"/>
      <c r="W623" s="4">
        <v>1531.19</v>
      </c>
      <c r="X623" s="4">
        <v>1</v>
      </c>
      <c r="Y623" s="4">
        <v>1531.19</v>
      </c>
      <c r="Z623" s="4"/>
      <c r="AA623" s="4"/>
      <c r="AB623" s="4"/>
    </row>
    <row r="624" spans="1:245" x14ac:dyDescent="0.2">
      <c r="A624" s="4">
        <v>50</v>
      </c>
      <c r="B624" s="4">
        <v>0</v>
      </c>
      <c r="C624" s="4">
        <v>0</v>
      </c>
      <c r="D624" s="4">
        <v>1</v>
      </c>
      <c r="E624" s="4">
        <v>227</v>
      </c>
      <c r="F624" s="4">
        <f>ROUND(Source!AX617,O624)</f>
        <v>0</v>
      </c>
      <c r="G624" s="4" t="s">
        <v>53</v>
      </c>
      <c r="H624" s="4" t="s">
        <v>54</v>
      </c>
      <c r="I624" s="4"/>
      <c r="J624" s="4"/>
      <c r="K624" s="4">
        <v>227</v>
      </c>
      <c r="L624" s="4">
        <v>6</v>
      </c>
      <c r="M624" s="4">
        <v>3</v>
      </c>
      <c r="N624" s="4" t="s">
        <v>3</v>
      </c>
      <c r="O624" s="4">
        <v>2</v>
      </c>
      <c r="P624" s="4"/>
      <c r="Q624" s="4"/>
      <c r="R624" s="4"/>
      <c r="S624" s="4"/>
      <c r="T624" s="4"/>
      <c r="U624" s="4"/>
      <c r="V624" s="4"/>
      <c r="W624" s="4">
        <v>0</v>
      </c>
      <c r="X624" s="4">
        <v>1</v>
      </c>
      <c r="Y624" s="4">
        <v>0</v>
      </c>
      <c r="Z624" s="4"/>
      <c r="AA624" s="4"/>
      <c r="AB624" s="4"/>
    </row>
    <row r="625" spans="1:28" x14ac:dyDescent="0.2">
      <c r="A625" s="4">
        <v>50</v>
      </c>
      <c r="B625" s="4">
        <v>0</v>
      </c>
      <c r="C625" s="4">
        <v>0</v>
      </c>
      <c r="D625" s="4">
        <v>1</v>
      </c>
      <c r="E625" s="4">
        <v>228</v>
      </c>
      <c r="F625" s="4">
        <f>ROUND(Source!AY617,O625)</f>
        <v>1531.19</v>
      </c>
      <c r="G625" s="4" t="s">
        <v>55</v>
      </c>
      <c r="H625" s="4" t="s">
        <v>56</v>
      </c>
      <c r="I625" s="4"/>
      <c r="J625" s="4"/>
      <c r="K625" s="4">
        <v>228</v>
      </c>
      <c r="L625" s="4">
        <v>7</v>
      </c>
      <c r="M625" s="4">
        <v>3</v>
      </c>
      <c r="N625" s="4" t="s">
        <v>3</v>
      </c>
      <c r="O625" s="4">
        <v>2</v>
      </c>
      <c r="P625" s="4"/>
      <c r="Q625" s="4"/>
      <c r="R625" s="4"/>
      <c r="S625" s="4"/>
      <c r="T625" s="4"/>
      <c r="U625" s="4"/>
      <c r="V625" s="4"/>
      <c r="W625" s="4">
        <v>1531.19</v>
      </c>
      <c r="X625" s="4">
        <v>1</v>
      </c>
      <c r="Y625" s="4">
        <v>1531.19</v>
      </c>
      <c r="Z625" s="4"/>
      <c r="AA625" s="4"/>
      <c r="AB625" s="4"/>
    </row>
    <row r="626" spans="1:28" x14ac:dyDescent="0.2">
      <c r="A626" s="4">
        <v>50</v>
      </c>
      <c r="B626" s="4">
        <v>0</v>
      </c>
      <c r="C626" s="4">
        <v>0</v>
      </c>
      <c r="D626" s="4">
        <v>1</v>
      </c>
      <c r="E626" s="4">
        <v>216</v>
      </c>
      <c r="F626" s="4">
        <f>ROUND(Source!AP617,O626)</f>
        <v>0</v>
      </c>
      <c r="G626" s="4" t="s">
        <v>57</v>
      </c>
      <c r="H626" s="4" t="s">
        <v>58</v>
      </c>
      <c r="I626" s="4"/>
      <c r="J626" s="4"/>
      <c r="K626" s="4">
        <v>216</v>
      </c>
      <c r="L626" s="4">
        <v>8</v>
      </c>
      <c r="M626" s="4">
        <v>3</v>
      </c>
      <c r="N626" s="4" t="s">
        <v>3</v>
      </c>
      <c r="O626" s="4">
        <v>2</v>
      </c>
      <c r="P626" s="4"/>
      <c r="Q626" s="4"/>
      <c r="R626" s="4"/>
      <c r="S626" s="4"/>
      <c r="T626" s="4"/>
      <c r="U626" s="4"/>
      <c r="V626" s="4"/>
      <c r="W626" s="4">
        <v>0</v>
      </c>
      <c r="X626" s="4">
        <v>1</v>
      </c>
      <c r="Y626" s="4">
        <v>0</v>
      </c>
      <c r="Z626" s="4"/>
      <c r="AA626" s="4"/>
      <c r="AB626" s="4"/>
    </row>
    <row r="627" spans="1:28" x14ac:dyDescent="0.2">
      <c r="A627" s="4">
        <v>50</v>
      </c>
      <c r="B627" s="4">
        <v>0</v>
      </c>
      <c r="C627" s="4">
        <v>0</v>
      </c>
      <c r="D627" s="4">
        <v>1</v>
      </c>
      <c r="E627" s="4">
        <v>223</v>
      </c>
      <c r="F627" s="4">
        <f>ROUND(Source!AQ617,O627)</f>
        <v>0</v>
      </c>
      <c r="G627" s="4" t="s">
        <v>59</v>
      </c>
      <c r="H627" s="4" t="s">
        <v>60</v>
      </c>
      <c r="I627" s="4"/>
      <c r="J627" s="4"/>
      <c r="K627" s="4">
        <v>223</v>
      </c>
      <c r="L627" s="4">
        <v>9</v>
      </c>
      <c r="M627" s="4">
        <v>3</v>
      </c>
      <c r="N627" s="4" t="s">
        <v>3</v>
      </c>
      <c r="O627" s="4">
        <v>2</v>
      </c>
      <c r="P627" s="4"/>
      <c r="Q627" s="4"/>
      <c r="R627" s="4"/>
      <c r="S627" s="4"/>
      <c r="T627" s="4"/>
      <c r="U627" s="4"/>
      <c r="V627" s="4"/>
      <c r="W627" s="4">
        <v>0</v>
      </c>
      <c r="X627" s="4">
        <v>1</v>
      </c>
      <c r="Y627" s="4">
        <v>0</v>
      </c>
      <c r="Z627" s="4"/>
      <c r="AA627" s="4"/>
      <c r="AB627" s="4"/>
    </row>
    <row r="628" spans="1:28" x14ac:dyDescent="0.2">
      <c r="A628" s="4">
        <v>50</v>
      </c>
      <c r="B628" s="4">
        <v>0</v>
      </c>
      <c r="C628" s="4">
        <v>0</v>
      </c>
      <c r="D628" s="4">
        <v>1</v>
      </c>
      <c r="E628" s="4">
        <v>229</v>
      </c>
      <c r="F628" s="4">
        <f>ROUND(Source!AZ617,O628)</f>
        <v>0</v>
      </c>
      <c r="G628" s="4" t="s">
        <v>61</v>
      </c>
      <c r="H628" s="4" t="s">
        <v>62</v>
      </c>
      <c r="I628" s="4"/>
      <c r="J628" s="4"/>
      <c r="K628" s="4">
        <v>229</v>
      </c>
      <c r="L628" s="4">
        <v>10</v>
      </c>
      <c r="M628" s="4">
        <v>3</v>
      </c>
      <c r="N628" s="4" t="s">
        <v>3</v>
      </c>
      <c r="O628" s="4">
        <v>2</v>
      </c>
      <c r="P628" s="4"/>
      <c r="Q628" s="4"/>
      <c r="R628" s="4"/>
      <c r="S628" s="4"/>
      <c r="T628" s="4"/>
      <c r="U628" s="4"/>
      <c r="V628" s="4"/>
      <c r="W628" s="4">
        <v>0</v>
      </c>
      <c r="X628" s="4">
        <v>1</v>
      </c>
      <c r="Y628" s="4">
        <v>0</v>
      </c>
      <c r="Z628" s="4"/>
      <c r="AA628" s="4"/>
      <c r="AB628" s="4"/>
    </row>
    <row r="629" spans="1:28" x14ac:dyDescent="0.2">
      <c r="A629" s="4">
        <v>50</v>
      </c>
      <c r="B629" s="4">
        <v>0</v>
      </c>
      <c r="C629" s="4">
        <v>0</v>
      </c>
      <c r="D629" s="4">
        <v>1</v>
      </c>
      <c r="E629" s="4">
        <v>203</v>
      </c>
      <c r="F629" s="4">
        <f>ROUND(Source!Q617,O629)</f>
        <v>620.23</v>
      </c>
      <c r="G629" s="4" t="s">
        <v>63</v>
      </c>
      <c r="H629" s="4" t="s">
        <v>64</v>
      </c>
      <c r="I629" s="4"/>
      <c r="J629" s="4"/>
      <c r="K629" s="4">
        <v>203</v>
      </c>
      <c r="L629" s="4">
        <v>11</v>
      </c>
      <c r="M629" s="4">
        <v>3</v>
      </c>
      <c r="N629" s="4" t="s">
        <v>3</v>
      </c>
      <c r="O629" s="4">
        <v>2</v>
      </c>
      <c r="P629" s="4"/>
      <c r="Q629" s="4"/>
      <c r="R629" s="4"/>
      <c r="S629" s="4"/>
      <c r="T629" s="4"/>
      <c r="U629" s="4"/>
      <c r="V629" s="4"/>
      <c r="W629" s="4">
        <v>620.23</v>
      </c>
      <c r="X629" s="4">
        <v>1</v>
      </c>
      <c r="Y629" s="4">
        <v>620.23</v>
      </c>
      <c r="Z629" s="4"/>
      <c r="AA629" s="4"/>
      <c r="AB629" s="4"/>
    </row>
    <row r="630" spans="1:28" x14ac:dyDescent="0.2">
      <c r="A630" s="4">
        <v>50</v>
      </c>
      <c r="B630" s="4">
        <v>0</v>
      </c>
      <c r="C630" s="4">
        <v>0</v>
      </c>
      <c r="D630" s="4">
        <v>1</v>
      </c>
      <c r="E630" s="4">
        <v>231</v>
      </c>
      <c r="F630" s="4">
        <f>ROUND(Source!BB617,O630)</f>
        <v>0</v>
      </c>
      <c r="G630" s="4" t="s">
        <v>65</v>
      </c>
      <c r="H630" s="4" t="s">
        <v>66</v>
      </c>
      <c r="I630" s="4"/>
      <c r="J630" s="4"/>
      <c r="K630" s="4">
        <v>231</v>
      </c>
      <c r="L630" s="4">
        <v>12</v>
      </c>
      <c r="M630" s="4">
        <v>3</v>
      </c>
      <c r="N630" s="4" t="s">
        <v>3</v>
      </c>
      <c r="O630" s="4">
        <v>2</v>
      </c>
      <c r="P630" s="4"/>
      <c r="Q630" s="4"/>
      <c r="R630" s="4"/>
      <c r="S630" s="4"/>
      <c r="T630" s="4"/>
      <c r="U630" s="4"/>
      <c r="V630" s="4"/>
      <c r="W630" s="4">
        <v>0</v>
      </c>
      <c r="X630" s="4">
        <v>1</v>
      </c>
      <c r="Y630" s="4">
        <v>0</v>
      </c>
      <c r="Z630" s="4"/>
      <c r="AA630" s="4"/>
      <c r="AB630" s="4"/>
    </row>
    <row r="631" spans="1:28" x14ac:dyDescent="0.2">
      <c r="A631" s="4">
        <v>50</v>
      </c>
      <c r="B631" s="4">
        <v>0</v>
      </c>
      <c r="C631" s="4">
        <v>0</v>
      </c>
      <c r="D631" s="4">
        <v>1</v>
      </c>
      <c r="E631" s="4">
        <v>204</v>
      </c>
      <c r="F631" s="4">
        <f>ROUND(Source!R617,O631)</f>
        <v>393.27</v>
      </c>
      <c r="G631" s="4" t="s">
        <v>67</v>
      </c>
      <c r="H631" s="4" t="s">
        <v>68</v>
      </c>
      <c r="I631" s="4"/>
      <c r="J631" s="4"/>
      <c r="K631" s="4">
        <v>204</v>
      </c>
      <c r="L631" s="4">
        <v>13</v>
      </c>
      <c r="M631" s="4">
        <v>3</v>
      </c>
      <c r="N631" s="4" t="s">
        <v>3</v>
      </c>
      <c r="O631" s="4">
        <v>2</v>
      </c>
      <c r="P631" s="4"/>
      <c r="Q631" s="4"/>
      <c r="R631" s="4"/>
      <c r="S631" s="4"/>
      <c r="T631" s="4"/>
      <c r="U631" s="4"/>
      <c r="V631" s="4"/>
      <c r="W631" s="4">
        <v>393.27</v>
      </c>
      <c r="X631" s="4">
        <v>1</v>
      </c>
      <c r="Y631" s="4">
        <v>393.27</v>
      </c>
      <c r="Z631" s="4"/>
      <c r="AA631" s="4"/>
      <c r="AB631" s="4"/>
    </row>
    <row r="632" spans="1:28" x14ac:dyDescent="0.2">
      <c r="A632" s="4">
        <v>50</v>
      </c>
      <c r="B632" s="4">
        <v>0</v>
      </c>
      <c r="C632" s="4">
        <v>0</v>
      </c>
      <c r="D632" s="4">
        <v>1</v>
      </c>
      <c r="E632" s="4">
        <v>205</v>
      </c>
      <c r="F632" s="4">
        <f>ROUND(Source!S617,O632)</f>
        <v>151318.95000000001</v>
      </c>
      <c r="G632" s="4" t="s">
        <v>69</v>
      </c>
      <c r="H632" s="4" t="s">
        <v>70</v>
      </c>
      <c r="I632" s="4"/>
      <c r="J632" s="4"/>
      <c r="K632" s="4">
        <v>205</v>
      </c>
      <c r="L632" s="4">
        <v>14</v>
      </c>
      <c r="M632" s="4">
        <v>3</v>
      </c>
      <c r="N632" s="4" t="s">
        <v>3</v>
      </c>
      <c r="O632" s="4">
        <v>2</v>
      </c>
      <c r="P632" s="4"/>
      <c r="Q632" s="4"/>
      <c r="R632" s="4"/>
      <c r="S632" s="4"/>
      <c r="T632" s="4"/>
      <c r="U632" s="4"/>
      <c r="V632" s="4"/>
      <c r="W632" s="4">
        <v>151318.95000000001</v>
      </c>
      <c r="X632" s="4">
        <v>1</v>
      </c>
      <c r="Y632" s="4">
        <v>151318.95000000001</v>
      </c>
      <c r="Z632" s="4"/>
      <c r="AA632" s="4"/>
      <c r="AB632" s="4"/>
    </row>
    <row r="633" spans="1:28" x14ac:dyDescent="0.2">
      <c r="A633" s="4">
        <v>50</v>
      </c>
      <c r="B633" s="4">
        <v>0</v>
      </c>
      <c r="C633" s="4">
        <v>0</v>
      </c>
      <c r="D633" s="4">
        <v>1</v>
      </c>
      <c r="E633" s="4">
        <v>232</v>
      </c>
      <c r="F633" s="4">
        <f>ROUND(Source!BC617,O633)</f>
        <v>0</v>
      </c>
      <c r="G633" s="4" t="s">
        <v>71</v>
      </c>
      <c r="H633" s="4" t="s">
        <v>72</v>
      </c>
      <c r="I633" s="4"/>
      <c r="J633" s="4"/>
      <c r="K633" s="4">
        <v>232</v>
      </c>
      <c r="L633" s="4">
        <v>15</v>
      </c>
      <c r="M633" s="4">
        <v>3</v>
      </c>
      <c r="N633" s="4" t="s">
        <v>3</v>
      </c>
      <c r="O633" s="4">
        <v>2</v>
      </c>
      <c r="P633" s="4"/>
      <c r="Q633" s="4"/>
      <c r="R633" s="4"/>
      <c r="S633" s="4"/>
      <c r="T633" s="4"/>
      <c r="U633" s="4"/>
      <c r="V633" s="4"/>
      <c r="W633" s="4">
        <v>0</v>
      </c>
      <c r="X633" s="4">
        <v>1</v>
      </c>
      <c r="Y633" s="4">
        <v>0</v>
      </c>
      <c r="Z633" s="4"/>
      <c r="AA633" s="4"/>
      <c r="AB633" s="4"/>
    </row>
    <row r="634" spans="1:28" x14ac:dyDescent="0.2">
      <c r="A634" s="4">
        <v>50</v>
      </c>
      <c r="B634" s="4">
        <v>0</v>
      </c>
      <c r="C634" s="4">
        <v>0</v>
      </c>
      <c r="D634" s="4">
        <v>1</v>
      </c>
      <c r="E634" s="4">
        <v>214</v>
      </c>
      <c r="F634" s="4">
        <f>ROUND(Source!AS617,O634)</f>
        <v>0</v>
      </c>
      <c r="G634" s="4" t="s">
        <v>73</v>
      </c>
      <c r="H634" s="4" t="s">
        <v>74</v>
      </c>
      <c r="I634" s="4"/>
      <c r="J634" s="4"/>
      <c r="K634" s="4">
        <v>214</v>
      </c>
      <c r="L634" s="4">
        <v>16</v>
      </c>
      <c r="M634" s="4">
        <v>3</v>
      </c>
      <c r="N634" s="4" t="s">
        <v>3</v>
      </c>
      <c r="O634" s="4">
        <v>2</v>
      </c>
      <c r="P634" s="4"/>
      <c r="Q634" s="4"/>
      <c r="R634" s="4"/>
      <c r="S634" s="4"/>
      <c r="T634" s="4"/>
      <c r="U634" s="4"/>
      <c r="V634" s="4"/>
      <c r="W634" s="4">
        <v>0</v>
      </c>
      <c r="X634" s="4">
        <v>1</v>
      </c>
      <c r="Y634" s="4">
        <v>0</v>
      </c>
      <c r="Z634" s="4"/>
      <c r="AA634" s="4"/>
      <c r="AB634" s="4"/>
    </row>
    <row r="635" spans="1:28" x14ac:dyDescent="0.2">
      <c r="A635" s="4">
        <v>50</v>
      </c>
      <c r="B635" s="4">
        <v>0</v>
      </c>
      <c r="C635" s="4">
        <v>0</v>
      </c>
      <c r="D635" s="4">
        <v>1</v>
      </c>
      <c r="E635" s="4">
        <v>215</v>
      </c>
      <c r="F635" s="4">
        <f>ROUND(Source!AT617,O635)</f>
        <v>0</v>
      </c>
      <c r="G635" s="4" t="s">
        <v>75</v>
      </c>
      <c r="H635" s="4" t="s">
        <v>76</v>
      </c>
      <c r="I635" s="4"/>
      <c r="J635" s="4"/>
      <c r="K635" s="4">
        <v>215</v>
      </c>
      <c r="L635" s="4">
        <v>17</v>
      </c>
      <c r="M635" s="4">
        <v>3</v>
      </c>
      <c r="N635" s="4" t="s">
        <v>3</v>
      </c>
      <c r="O635" s="4">
        <v>2</v>
      </c>
      <c r="P635" s="4"/>
      <c r="Q635" s="4"/>
      <c r="R635" s="4"/>
      <c r="S635" s="4"/>
      <c r="T635" s="4"/>
      <c r="U635" s="4"/>
      <c r="V635" s="4"/>
      <c r="W635" s="4">
        <v>0</v>
      </c>
      <c r="X635" s="4">
        <v>1</v>
      </c>
      <c r="Y635" s="4">
        <v>0</v>
      </c>
      <c r="Z635" s="4"/>
      <c r="AA635" s="4"/>
      <c r="AB635" s="4"/>
    </row>
    <row r="636" spans="1:28" x14ac:dyDescent="0.2">
      <c r="A636" s="4">
        <v>50</v>
      </c>
      <c r="B636" s="4">
        <v>0</v>
      </c>
      <c r="C636" s="4">
        <v>0</v>
      </c>
      <c r="D636" s="4">
        <v>1</v>
      </c>
      <c r="E636" s="4">
        <v>217</v>
      </c>
      <c r="F636" s="4">
        <f>ROUND(Source!AU617,O636)</f>
        <v>274950.26</v>
      </c>
      <c r="G636" s="4" t="s">
        <v>77</v>
      </c>
      <c r="H636" s="4" t="s">
        <v>78</v>
      </c>
      <c r="I636" s="4"/>
      <c r="J636" s="4"/>
      <c r="K636" s="4">
        <v>217</v>
      </c>
      <c r="L636" s="4">
        <v>18</v>
      </c>
      <c r="M636" s="4">
        <v>3</v>
      </c>
      <c r="N636" s="4" t="s">
        <v>3</v>
      </c>
      <c r="O636" s="4">
        <v>2</v>
      </c>
      <c r="P636" s="4"/>
      <c r="Q636" s="4"/>
      <c r="R636" s="4"/>
      <c r="S636" s="4"/>
      <c r="T636" s="4"/>
      <c r="U636" s="4"/>
      <c r="V636" s="4"/>
      <c r="W636" s="4">
        <v>274950.26</v>
      </c>
      <c r="X636" s="4">
        <v>1</v>
      </c>
      <c r="Y636" s="4">
        <v>274950.26</v>
      </c>
      <c r="Z636" s="4"/>
      <c r="AA636" s="4"/>
      <c r="AB636" s="4"/>
    </row>
    <row r="637" spans="1:28" x14ac:dyDescent="0.2">
      <c r="A637" s="4">
        <v>50</v>
      </c>
      <c r="B637" s="4">
        <v>0</v>
      </c>
      <c r="C637" s="4">
        <v>0</v>
      </c>
      <c r="D637" s="4">
        <v>1</v>
      </c>
      <c r="E637" s="4">
        <v>230</v>
      </c>
      <c r="F637" s="4">
        <f>ROUND(Source!BA617,O637)</f>
        <v>0</v>
      </c>
      <c r="G637" s="4" t="s">
        <v>79</v>
      </c>
      <c r="H637" s="4" t="s">
        <v>80</v>
      </c>
      <c r="I637" s="4"/>
      <c r="J637" s="4"/>
      <c r="K637" s="4">
        <v>230</v>
      </c>
      <c r="L637" s="4">
        <v>19</v>
      </c>
      <c r="M637" s="4">
        <v>3</v>
      </c>
      <c r="N637" s="4" t="s">
        <v>3</v>
      </c>
      <c r="O637" s="4">
        <v>2</v>
      </c>
      <c r="P637" s="4"/>
      <c r="Q637" s="4"/>
      <c r="R637" s="4"/>
      <c r="S637" s="4"/>
      <c r="T637" s="4"/>
      <c r="U637" s="4"/>
      <c r="V637" s="4"/>
      <c r="W637" s="4">
        <v>0</v>
      </c>
      <c r="X637" s="4">
        <v>1</v>
      </c>
      <c r="Y637" s="4">
        <v>0</v>
      </c>
      <c r="Z637" s="4"/>
      <c r="AA637" s="4"/>
      <c r="AB637" s="4"/>
    </row>
    <row r="638" spans="1:28" x14ac:dyDescent="0.2">
      <c r="A638" s="4">
        <v>50</v>
      </c>
      <c r="B638" s="4">
        <v>0</v>
      </c>
      <c r="C638" s="4">
        <v>0</v>
      </c>
      <c r="D638" s="4">
        <v>1</v>
      </c>
      <c r="E638" s="4">
        <v>206</v>
      </c>
      <c r="F638" s="4">
        <f>ROUND(Source!T617,O638)</f>
        <v>0</v>
      </c>
      <c r="G638" s="4" t="s">
        <v>81</v>
      </c>
      <c r="H638" s="4" t="s">
        <v>82</v>
      </c>
      <c r="I638" s="4"/>
      <c r="J638" s="4"/>
      <c r="K638" s="4">
        <v>206</v>
      </c>
      <c r="L638" s="4">
        <v>20</v>
      </c>
      <c r="M638" s="4">
        <v>3</v>
      </c>
      <c r="N638" s="4" t="s">
        <v>3</v>
      </c>
      <c r="O638" s="4">
        <v>2</v>
      </c>
      <c r="P638" s="4"/>
      <c r="Q638" s="4"/>
      <c r="R638" s="4"/>
      <c r="S638" s="4"/>
      <c r="T638" s="4"/>
      <c r="U638" s="4"/>
      <c r="V638" s="4"/>
      <c r="W638" s="4">
        <v>0</v>
      </c>
      <c r="X638" s="4">
        <v>1</v>
      </c>
      <c r="Y638" s="4">
        <v>0</v>
      </c>
      <c r="Z638" s="4"/>
      <c r="AA638" s="4"/>
      <c r="AB638" s="4"/>
    </row>
    <row r="639" spans="1:28" x14ac:dyDescent="0.2">
      <c r="A639" s="4">
        <v>50</v>
      </c>
      <c r="B639" s="4">
        <v>0</v>
      </c>
      <c r="C639" s="4">
        <v>0</v>
      </c>
      <c r="D639" s="4">
        <v>1</v>
      </c>
      <c r="E639" s="4">
        <v>207</v>
      </c>
      <c r="F639" s="4">
        <f>Source!U617</f>
        <v>245.59800000000001</v>
      </c>
      <c r="G639" s="4" t="s">
        <v>83</v>
      </c>
      <c r="H639" s="4" t="s">
        <v>84</v>
      </c>
      <c r="I639" s="4"/>
      <c r="J639" s="4"/>
      <c r="K639" s="4">
        <v>207</v>
      </c>
      <c r="L639" s="4">
        <v>21</v>
      </c>
      <c r="M639" s="4">
        <v>3</v>
      </c>
      <c r="N639" s="4" t="s">
        <v>3</v>
      </c>
      <c r="O639" s="4">
        <v>-1</v>
      </c>
      <c r="P639" s="4"/>
      <c r="Q639" s="4"/>
      <c r="R639" s="4"/>
      <c r="S639" s="4"/>
      <c r="T639" s="4"/>
      <c r="U639" s="4"/>
      <c r="V639" s="4"/>
      <c r="W639" s="4">
        <v>245.59800000000001</v>
      </c>
      <c r="X639" s="4">
        <v>1</v>
      </c>
      <c r="Y639" s="4">
        <v>245.59800000000001</v>
      </c>
      <c r="Z639" s="4"/>
      <c r="AA639" s="4"/>
      <c r="AB639" s="4"/>
    </row>
    <row r="640" spans="1:28" x14ac:dyDescent="0.2">
      <c r="A640" s="4">
        <v>50</v>
      </c>
      <c r="B640" s="4">
        <v>0</v>
      </c>
      <c r="C640" s="4">
        <v>0</v>
      </c>
      <c r="D640" s="4">
        <v>1</v>
      </c>
      <c r="E640" s="4">
        <v>208</v>
      </c>
      <c r="F640" s="4">
        <f>Source!V617</f>
        <v>0</v>
      </c>
      <c r="G640" s="4" t="s">
        <v>85</v>
      </c>
      <c r="H640" s="4" t="s">
        <v>86</v>
      </c>
      <c r="I640" s="4"/>
      <c r="J640" s="4"/>
      <c r="K640" s="4">
        <v>208</v>
      </c>
      <c r="L640" s="4">
        <v>22</v>
      </c>
      <c r="M640" s="4">
        <v>3</v>
      </c>
      <c r="N640" s="4" t="s">
        <v>3</v>
      </c>
      <c r="O640" s="4">
        <v>-1</v>
      </c>
      <c r="P640" s="4"/>
      <c r="Q640" s="4"/>
      <c r="R640" s="4"/>
      <c r="S640" s="4"/>
      <c r="T640" s="4"/>
      <c r="U640" s="4"/>
      <c r="V640" s="4"/>
      <c r="W640" s="4">
        <v>0</v>
      </c>
      <c r="X640" s="4">
        <v>1</v>
      </c>
      <c r="Y640" s="4">
        <v>0</v>
      </c>
      <c r="Z640" s="4"/>
      <c r="AA640" s="4"/>
      <c r="AB640" s="4"/>
    </row>
    <row r="641" spans="1:245" x14ac:dyDescent="0.2">
      <c r="A641" s="4">
        <v>50</v>
      </c>
      <c r="B641" s="4">
        <v>0</v>
      </c>
      <c r="C641" s="4">
        <v>0</v>
      </c>
      <c r="D641" s="4">
        <v>1</v>
      </c>
      <c r="E641" s="4">
        <v>209</v>
      </c>
      <c r="F641" s="4">
        <f>ROUND(Source!W617,O641)</f>
        <v>0</v>
      </c>
      <c r="G641" s="4" t="s">
        <v>87</v>
      </c>
      <c r="H641" s="4" t="s">
        <v>88</v>
      </c>
      <c r="I641" s="4"/>
      <c r="J641" s="4"/>
      <c r="K641" s="4">
        <v>209</v>
      </c>
      <c r="L641" s="4">
        <v>23</v>
      </c>
      <c r="M641" s="4">
        <v>3</v>
      </c>
      <c r="N641" s="4" t="s">
        <v>3</v>
      </c>
      <c r="O641" s="4">
        <v>2</v>
      </c>
      <c r="P641" s="4"/>
      <c r="Q641" s="4"/>
      <c r="R641" s="4"/>
      <c r="S641" s="4"/>
      <c r="T641" s="4"/>
      <c r="U641" s="4"/>
      <c r="V641" s="4"/>
      <c r="W641" s="4">
        <v>0</v>
      </c>
      <c r="X641" s="4">
        <v>1</v>
      </c>
      <c r="Y641" s="4">
        <v>0</v>
      </c>
      <c r="Z641" s="4"/>
      <c r="AA641" s="4"/>
      <c r="AB641" s="4"/>
    </row>
    <row r="642" spans="1:245" x14ac:dyDescent="0.2">
      <c r="A642" s="4">
        <v>50</v>
      </c>
      <c r="B642" s="4">
        <v>0</v>
      </c>
      <c r="C642" s="4">
        <v>0</v>
      </c>
      <c r="D642" s="4">
        <v>1</v>
      </c>
      <c r="E642" s="4">
        <v>233</v>
      </c>
      <c r="F642" s="4">
        <f>ROUND(Source!BD617,O642)</f>
        <v>0</v>
      </c>
      <c r="G642" s="4" t="s">
        <v>89</v>
      </c>
      <c r="H642" s="4" t="s">
        <v>90</v>
      </c>
      <c r="I642" s="4"/>
      <c r="J642" s="4"/>
      <c r="K642" s="4">
        <v>233</v>
      </c>
      <c r="L642" s="4">
        <v>24</v>
      </c>
      <c r="M642" s="4">
        <v>3</v>
      </c>
      <c r="N642" s="4" t="s">
        <v>3</v>
      </c>
      <c r="O642" s="4">
        <v>2</v>
      </c>
      <c r="P642" s="4"/>
      <c r="Q642" s="4"/>
      <c r="R642" s="4"/>
      <c r="S642" s="4"/>
      <c r="T642" s="4"/>
      <c r="U642" s="4"/>
      <c r="V642" s="4"/>
      <c r="W642" s="4">
        <v>0</v>
      </c>
      <c r="X642" s="4">
        <v>1</v>
      </c>
      <c r="Y642" s="4">
        <v>0</v>
      </c>
      <c r="Z642" s="4"/>
      <c r="AA642" s="4"/>
      <c r="AB642" s="4"/>
    </row>
    <row r="643" spans="1:245" x14ac:dyDescent="0.2">
      <c r="A643" s="4">
        <v>50</v>
      </c>
      <c r="B643" s="4">
        <v>0</v>
      </c>
      <c r="C643" s="4">
        <v>0</v>
      </c>
      <c r="D643" s="4">
        <v>1</v>
      </c>
      <c r="E643" s="4">
        <v>210</v>
      </c>
      <c r="F643" s="4">
        <f>ROUND(Source!X617,O643)</f>
        <v>105923.26</v>
      </c>
      <c r="G643" s="4" t="s">
        <v>91</v>
      </c>
      <c r="H643" s="4" t="s">
        <v>92</v>
      </c>
      <c r="I643" s="4"/>
      <c r="J643" s="4"/>
      <c r="K643" s="4">
        <v>210</v>
      </c>
      <c r="L643" s="4">
        <v>25</v>
      </c>
      <c r="M643" s="4">
        <v>3</v>
      </c>
      <c r="N643" s="4" t="s">
        <v>3</v>
      </c>
      <c r="O643" s="4">
        <v>2</v>
      </c>
      <c r="P643" s="4"/>
      <c r="Q643" s="4"/>
      <c r="R643" s="4"/>
      <c r="S643" s="4"/>
      <c r="T643" s="4"/>
      <c r="U643" s="4"/>
      <c r="V643" s="4"/>
      <c r="W643" s="4">
        <v>105923.26</v>
      </c>
      <c r="X643" s="4">
        <v>1</v>
      </c>
      <c r="Y643" s="4">
        <v>105923.26</v>
      </c>
      <c r="Z643" s="4"/>
      <c r="AA643" s="4"/>
      <c r="AB643" s="4"/>
    </row>
    <row r="644" spans="1:245" x14ac:dyDescent="0.2">
      <c r="A644" s="4">
        <v>50</v>
      </c>
      <c r="B644" s="4">
        <v>0</v>
      </c>
      <c r="C644" s="4">
        <v>0</v>
      </c>
      <c r="D644" s="4">
        <v>1</v>
      </c>
      <c r="E644" s="4">
        <v>211</v>
      </c>
      <c r="F644" s="4">
        <f>ROUND(Source!Y617,O644)</f>
        <v>15131.9</v>
      </c>
      <c r="G644" s="4" t="s">
        <v>93</v>
      </c>
      <c r="H644" s="4" t="s">
        <v>94</v>
      </c>
      <c r="I644" s="4"/>
      <c r="J644" s="4"/>
      <c r="K644" s="4">
        <v>211</v>
      </c>
      <c r="L644" s="4">
        <v>26</v>
      </c>
      <c r="M644" s="4">
        <v>3</v>
      </c>
      <c r="N644" s="4" t="s">
        <v>3</v>
      </c>
      <c r="O644" s="4">
        <v>2</v>
      </c>
      <c r="P644" s="4"/>
      <c r="Q644" s="4"/>
      <c r="R644" s="4"/>
      <c r="S644" s="4"/>
      <c r="T644" s="4"/>
      <c r="U644" s="4"/>
      <c r="V644" s="4"/>
      <c r="W644" s="4">
        <v>15131.9</v>
      </c>
      <c r="X644" s="4">
        <v>1</v>
      </c>
      <c r="Y644" s="4">
        <v>15131.9</v>
      </c>
      <c r="Z644" s="4"/>
      <c r="AA644" s="4"/>
      <c r="AB644" s="4"/>
    </row>
    <row r="645" spans="1:245" x14ac:dyDescent="0.2">
      <c r="A645" s="4">
        <v>50</v>
      </c>
      <c r="B645" s="4">
        <v>0</v>
      </c>
      <c r="C645" s="4">
        <v>0</v>
      </c>
      <c r="D645" s="4">
        <v>1</v>
      </c>
      <c r="E645" s="4">
        <v>224</v>
      </c>
      <c r="F645" s="4">
        <f>ROUND(Source!AR617,O645)</f>
        <v>274950.26</v>
      </c>
      <c r="G645" s="4" t="s">
        <v>95</v>
      </c>
      <c r="H645" s="4" t="s">
        <v>96</v>
      </c>
      <c r="I645" s="4"/>
      <c r="J645" s="4"/>
      <c r="K645" s="4">
        <v>224</v>
      </c>
      <c r="L645" s="4">
        <v>27</v>
      </c>
      <c r="M645" s="4">
        <v>3</v>
      </c>
      <c r="N645" s="4" t="s">
        <v>3</v>
      </c>
      <c r="O645" s="4">
        <v>2</v>
      </c>
      <c r="P645" s="4"/>
      <c r="Q645" s="4"/>
      <c r="R645" s="4"/>
      <c r="S645" s="4"/>
      <c r="T645" s="4"/>
      <c r="U645" s="4"/>
      <c r="V645" s="4"/>
      <c r="W645" s="4">
        <v>274950.26</v>
      </c>
      <c r="X645" s="4">
        <v>1</v>
      </c>
      <c r="Y645" s="4">
        <v>274950.26</v>
      </c>
      <c r="Z645" s="4"/>
      <c r="AA645" s="4"/>
      <c r="AB645" s="4"/>
    </row>
    <row r="647" spans="1:245" x14ac:dyDescent="0.2">
      <c r="A647" s="1">
        <v>5</v>
      </c>
      <c r="B647" s="1">
        <v>1</v>
      </c>
      <c r="C647" s="1"/>
      <c r="D647" s="1">
        <f>ROW(A671)</f>
        <v>671</v>
      </c>
      <c r="E647" s="1"/>
      <c r="F647" s="1" t="s">
        <v>14</v>
      </c>
      <c r="G647" s="1" t="s">
        <v>582</v>
      </c>
      <c r="H647" s="1" t="s">
        <v>3</v>
      </c>
      <c r="I647" s="1">
        <v>0</v>
      </c>
      <c r="J647" s="1"/>
      <c r="K647" s="1">
        <v>-1</v>
      </c>
      <c r="L647" s="1"/>
      <c r="M647" s="1" t="s">
        <v>3</v>
      </c>
      <c r="N647" s="1"/>
      <c r="O647" s="1"/>
      <c r="P647" s="1"/>
      <c r="Q647" s="1"/>
      <c r="R647" s="1"/>
      <c r="S647" s="1">
        <v>0</v>
      </c>
      <c r="T647" s="1"/>
      <c r="U647" s="1" t="s">
        <v>3</v>
      </c>
      <c r="V647" s="1">
        <v>0</v>
      </c>
      <c r="W647" s="1"/>
      <c r="X647" s="1"/>
      <c r="Y647" s="1"/>
      <c r="Z647" s="1"/>
      <c r="AA647" s="1"/>
      <c r="AB647" s="1" t="s">
        <v>3</v>
      </c>
      <c r="AC647" s="1" t="s">
        <v>3</v>
      </c>
      <c r="AD647" s="1" t="s">
        <v>3</v>
      </c>
      <c r="AE647" s="1" t="s">
        <v>3</v>
      </c>
      <c r="AF647" s="1" t="s">
        <v>3</v>
      </c>
      <c r="AG647" s="1" t="s">
        <v>3</v>
      </c>
      <c r="AH647" s="1"/>
      <c r="AI647" s="1"/>
      <c r="AJ647" s="1"/>
      <c r="AK647" s="1"/>
      <c r="AL647" s="1"/>
      <c r="AM647" s="1"/>
      <c r="AN647" s="1"/>
      <c r="AO647" s="1"/>
      <c r="AP647" s="1" t="s">
        <v>3</v>
      </c>
      <c r="AQ647" s="1" t="s">
        <v>3</v>
      </c>
      <c r="AR647" s="1" t="s">
        <v>3</v>
      </c>
      <c r="AS647" s="1"/>
      <c r="AT647" s="1"/>
      <c r="AU647" s="1"/>
      <c r="AV647" s="1"/>
      <c r="AW647" s="1"/>
      <c r="AX647" s="1"/>
      <c r="AY647" s="1"/>
      <c r="AZ647" s="1" t="s">
        <v>3</v>
      </c>
      <c r="BA647" s="1"/>
      <c r="BB647" s="1" t="s">
        <v>3</v>
      </c>
      <c r="BC647" s="1" t="s">
        <v>3</v>
      </c>
      <c r="BD647" s="1" t="s">
        <v>3</v>
      </c>
      <c r="BE647" s="1" t="s">
        <v>3</v>
      </c>
      <c r="BF647" s="1" t="s">
        <v>3</v>
      </c>
      <c r="BG647" s="1" t="s">
        <v>3</v>
      </c>
      <c r="BH647" s="1" t="s">
        <v>3</v>
      </c>
      <c r="BI647" s="1" t="s">
        <v>3</v>
      </c>
      <c r="BJ647" s="1" t="s">
        <v>3</v>
      </c>
      <c r="BK647" s="1" t="s">
        <v>3</v>
      </c>
      <c r="BL647" s="1" t="s">
        <v>3</v>
      </c>
      <c r="BM647" s="1" t="s">
        <v>3</v>
      </c>
      <c r="BN647" s="1" t="s">
        <v>3</v>
      </c>
      <c r="BO647" s="1" t="s">
        <v>3</v>
      </c>
      <c r="BP647" s="1" t="s">
        <v>3</v>
      </c>
      <c r="BQ647" s="1"/>
      <c r="BR647" s="1"/>
      <c r="BS647" s="1"/>
      <c r="BT647" s="1"/>
      <c r="BU647" s="1"/>
      <c r="BV647" s="1"/>
      <c r="BW647" s="1"/>
      <c r="BX647" s="1">
        <v>0</v>
      </c>
      <c r="BY647" s="1"/>
      <c r="BZ647" s="1"/>
      <c r="CA647" s="1"/>
      <c r="CB647" s="1"/>
      <c r="CC647" s="1"/>
      <c r="CD647" s="1"/>
      <c r="CE647" s="1"/>
      <c r="CF647" s="1"/>
      <c r="CG647" s="1"/>
      <c r="CH647" s="1"/>
      <c r="CI647" s="1"/>
      <c r="CJ647" s="1">
        <v>0</v>
      </c>
    </row>
    <row r="649" spans="1:245" x14ac:dyDescent="0.2">
      <c r="A649" s="2">
        <v>52</v>
      </c>
      <c r="B649" s="2">
        <f t="shared" ref="B649:G649" si="364">B671</f>
        <v>1</v>
      </c>
      <c r="C649" s="2">
        <f t="shared" si="364"/>
        <v>5</v>
      </c>
      <c r="D649" s="2">
        <f t="shared" si="364"/>
        <v>647</v>
      </c>
      <c r="E649" s="2">
        <f t="shared" si="364"/>
        <v>0</v>
      </c>
      <c r="F649" s="2" t="str">
        <f t="shared" si="364"/>
        <v>Новый подраздел</v>
      </c>
      <c r="G649" s="2" t="str">
        <f t="shared" si="364"/>
        <v>4.4 Кабели и провода</v>
      </c>
      <c r="H649" s="2"/>
      <c r="I649" s="2"/>
      <c r="J649" s="2"/>
      <c r="K649" s="2"/>
      <c r="L649" s="2"/>
      <c r="M649" s="2"/>
      <c r="N649" s="2"/>
      <c r="O649" s="2">
        <f t="shared" ref="O649:AT649" si="365">O671</f>
        <v>8993.2099999999991</v>
      </c>
      <c r="P649" s="2">
        <f t="shared" si="365"/>
        <v>32.549999999999997</v>
      </c>
      <c r="Q649" s="2">
        <f t="shared" si="365"/>
        <v>0</v>
      </c>
      <c r="R649" s="2">
        <f t="shared" si="365"/>
        <v>0</v>
      </c>
      <c r="S649" s="2">
        <f t="shared" si="365"/>
        <v>8960.66</v>
      </c>
      <c r="T649" s="2">
        <f t="shared" si="365"/>
        <v>0</v>
      </c>
      <c r="U649" s="2">
        <f t="shared" si="365"/>
        <v>16.374279999999999</v>
      </c>
      <c r="V649" s="2">
        <f t="shared" si="365"/>
        <v>0</v>
      </c>
      <c r="W649" s="2">
        <f t="shared" si="365"/>
        <v>0</v>
      </c>
      <c r="X649" s="2">
        <f t="shared" si="365"/>
        <v>6272.46</v>
      </c>
      <c r="Y649" s="2">
        <f t="shared" si="365"/>
        <v>896.07</v>
      </c>
      <c r="Z649" s="2">
        <f t="shared" si="365"/>
        <v>0</v>
      </c>
      <c r="AA649" s="2">
        <f t="shared" si="365"/>
        <v>0</v>
      </c>
      <c r="AB649" s="2">
        <f t="shared" si="365"/>
        <v>8993.2099999999991</v>
      </c>
      <c r="AC649" s="2">
        <f t="shared" si="365"/>
        <v>32.549999999999997</v>
      </c>
      <c r="AD649" s="2">
        <f t="shared" si="365"/>
        <v>0</v>
      </c>
      <c r="AE649" s="2">
        <f t="shared" si="365"/>
        <v>0</v>
      </c>
      <c r="AF649" s="2">
        <f t="shared" si="365"/>
        <v>8960.66</v>
      </c>
      <c r="AG649" s="2">
        <f t="shared" si="365"/>
        <v>0</v>
      </c>
      <c r="AH649" s="2">
        <f t="shared" si="365"/>
        <v>16.374279999999999</v>
      </c>
      <c r="AI649" s="2">
        <f t="shared" si="365"/>
        <v>0</v>
      </c>
      <c r="AJ649" s="2">
        <f t="shared" si="365"/>
        <v>0</v>
      </c>
      <c r="AK649" s="2">
        <f t="shared" si="365"/>
        <v>6272.46</v>
      </c>
      <c r="AL649" s="2">
        <f t="shared" si="365"/>
        <v>896.07</v>
      </c>
      <c r="AM649" s="2">
        <f t="shared" si="365"/>
        <v>0</v>
      </c>
      <c r="AN649" s="2">
        <f t="shared" si="365"/>
        <v>0</v>
      </c>
      <c r="AO649" s="2">
        <f t="shared" si="365"/>
        <v>0</v>
      </c>
      <c r="AP649" s="2">
        <f t="shared" si="365"/>
        <v>0</v>
      </c>
      <c r="AQ649" s="2">
        <f t="shared" si="365"/>
        <v>0</v>
      </c>
      <c r="AR649" s="2">
        <f t="shared" si="365"/>
        <v>16161.74</v>
      </c>
      <c r="AS649" s="2">
        <f t="shared" si="365"/>
        <v>0</v>
      </c>
      <c r="AT649" s="2">
        <f t="shared" si="365"/>
        <v>0</v>
      </c>
      <c r="AU649" s="2">
        <f t="shared" ref="AU649:BZ649" si="366">AU671</f>
        <v>16161.74</v>
      </c>
      <c r="AV649" s="2">
        <f t="shared" si="366"/>
        <v>32.549999999999997</v>
      </c>
      <c r="AW649" s="2">
        <f t="shared" si="366"/>
        <v>32.549999999999997</v>
      </c>
      <c r="AX649" s="2">
        <f t="shared" si="366"/>
        <v>0</v>
      </c>
      <c r="AY649" s="2">
        <f t="shared" si="366"/>
        <v>32.549999999999997</v>
      </c>
      <c r="AZ649" s="2">
        <f t="shared" si="366"/>
        <v>0</v>
      </c>
      <c r="BA649" s="2">
        <f t="shared" si="366"/>
        <v>0</v>
      </c>
      <c r="BB649" s="2">
        <f t="shared" si="366"/>
        <v>0</v>
      </c>
      <c r="BC649" s="2">
        <f t="shared" si="366"/>
        <v>0</v>
      </c>
      <c r="BD649" s="2">
        <f t="shared" si="366"/>
        <v>0</v>
      </c>
      <c r="BE649" s="2">
        <f t="shared" si="366"/>
        <v>0</v>
      </c>
      <c r="BF649" s="2">
        <f t="shared" si="366"/>
        <v>0</v>
      </c>
      <c r="BG649" s="2">
        <f t="shared" si="366"/>
        <v>0</v>
      </c>
      <c r="BH649" s="2">
        <f t="shared" si="366"/>
        <v>0</v>
      </c>
      <c r="BI649" s="2">
        <f t="shared" si="366"/>
        <v>0</v>
      </c>
      <c r="BJ649" s="2">
        <f t="shared" si="366"/>
        <v>0</v>
      </c>
      <c r="BK649" s="2">
        <f t="shared" si="366"/>
        <v>0</v>
      </c>
      <c r="BL649" s="2">
        <f t="shared" si="366"/>
        <v>0</v>
      </c>
      <c r="BM649" s="2">
        <f t="shared" si="366"/>
        <v>0</v>
      </c>
      <c r="BN649" s="2">
        <f t="shared" si="366"/>
        <v>0</v>
      </c>
      <c r="BO649" s="2">
        <f t="shared" si="366"/>
        <v>0</v>
      </c>
      <c r="BP649" s="2">
        <f t="shared" si="366"/>
        <v>0</v>
      </c>
      <c r="BQ649" s="2">
        <f t="shared" si="366"/>
        <v>0</v>
      </c>
      <c r="BR649" s="2">
        <f t="shared" si="366"/>
        <v>0</v>
      </c>
      <c r="BS649" s="2">
        <f t="shared" si="366"/>
        <v>0</v>
      </c>
      <c r="BT649" s="2">
        <f t="shared" si="366"/>
        <v>0</v>
      </c>
      <c r="BU649" s="2">
        <f t="shared" si="366"/>
        <v>0</v>
      </c>
      <c r="BV649" s="2">
        <f t="shared" si="366"/>
        <v>0</v>
      </c>
      <c r="BW649" s="2">
        <f t="shared" si="366"/>
        <v>0</v>
      </c>
      <c r="BX649" s="2">
        <f t="shared" si="366"/>
        <v>0</v>
      </c>
      <c r="BY649" s="2">
        <f t="shared" si="366"/>
        <v>0</v>
      </c>
      <c r="BZ649" s="2">
        <f t="shared" si="366"/>
        <v>0</v>
      </c>
      <c r="CA649" s="2">
        <f t="shared" ref="CA649:DF649" si="367">CA671</f>
        <v>16161.74</v>
      </c>
      <c r="CB649" s="2">
        <f t="shared" si="367"/>
        <v>0</v>
      </c>
      <c r="CC649" s="2">
        <f t="shared" si="367"/>
        <v>0</v>
      </c>
      <c r="CD649" s="2">
        <f t="shared" si="367"/>
        <v>16161.74</v>
      </c>
      <c r="CE649" s="2">
        <f t="shared" si="367"/>
        <v>32.549999999999997</v>
      </c>
      <c r="CF649" s="2">
        <f t="shared" si="367"/>
        <v>32.549999999999997</v>
      </c>
      <c r="CG649" s="2">
        <f t="shared" si="367"/>
        <v>0</v>
      </c>
      <c r="CH649" s="2">
        <f t="shared" si="367"/>
        <v>32.549999999999997</v>
      </c>
      <c r="CI649" s="2">
        <f t="shared" si="367"/>
        <v>0</v>
      </c>
      <c r="CJ649" s="2">
        <f t="shared" si="367"/>
        <v>0</v>
      </c>
      <c r="CK649" s="2">
        <f t="shared" si="367"/>
        <v>0</v>
      </c>
      <c r="CL649" s="2">
        <f t="shared" si="367"/>
        <v>0</v>
      </c>
      <c r="CM649" s="2">
        <f t="shared" si="367"/>
        <v>0</v>
      </c>
      <c r="CN649" s="2">
        <f t="shared" si="367"/>
        <v>0</v>
      </c>
      <c r="CO649" s="2">
        <f t="shared" si="367"/>
        <v>0</v>
      </c>
      <c r="CP649" s="2">
        <f t="shared" si="367"/>
        <v>0</v>
      </c>
      <c r="CQ649" s="2">
        <f t="shared" si="367"/>
        <v>0</v>
      </c>
      <c r="CR649" s="2">
        <f t="shared" si="367"/>
        <v>0</v>
      </c>
      <c r="CS649" s="2">
        <f t="shared" si="367"/>
        <v>0</v>
      </c>
      <c r="CT649" s="2">
        <f t="shared" si="367"/>
        <v>0</v>
      </c>
      <c r="CU649" s="2">
        <f t="shared" si="367"/>
        <v>0</v>
      </c>
      <c r="CV649" s="2">
        <f t="shared" si="367"/>
        <v>0</v>
      </c>
      <c r="CW649" s="2">
        <f t="shared" si="367"/>
        <v>0</v>
      </c>
      <c r="CX649" s="2">
        <f t="shared" si="367"/>
        <v>0</v>
      </c>
      <c r="CY649" s="2">
        <f t="shared" si="367"/>
        <v>0</v>
      </c>
      <c r="CZ649" s="2">
        <f t="shared" si="367"/>
        <v>0</v>
      </c>
      <c r="DA649" s="2">
        <f t="shared" si="367"/>
        <v>0</v>
      </c>
      <c r="DB649" s="2">
        <f t="shared" si="367"/>
        <v>0</v>
      </c>
      <c r="DC649" s="2">
        <f t="shared" si="367"/>
        <v>0</v>
      </c>
      <c r="DD649" s="2">
        <f t="shared" si="367"/>
        <v>0</v>
      </c>
      <c r="DE649" s="2">
        <f t="shared" si="367"/>
        <v>0</v>
      </c>
      <c r="DF649" s="2">
        <f t="shared" si="367"/>
        <v>0</v>
      </c>
      <c r="DG649" s="3">
        <f t="shared" ref="DG649:EL649" si="368">DG671</f>
        <v>0</v>
      </c>
      <c r="DH649" s="3">
        <f t="shared" si="368"/>
        <v>0</v>
      </c>
      <c r="DI649" s="3">
        <f t="shared" si="368"/>
        <v>0</v>
      </c>
      <c r="DJ649" s="3">
        <f t="shared" si="368"/>
        <v>0</v>
      </c>
      <c r="DK649" s="3">
        <f t="shared" si="368"/>
        <v>0</v>
      </c>
      <c r="DL649" s="3">
        <f t="shared" si="368"/>
        <v>0</v>
      </c>
      <c r="DM649" s="3">
        <f t="shared" si="368"/>
        <v>0</v>
      </c>
      <c r="DN649" s="3">
        <f t="shared" si="368"/>
        <v>0</v>
      </c>
      <c r="DO649" s="3">
        <f t="shared" si="368"/>
        <v>0</v>
      </c>
      <c r="DP649" s="3">
        <f t="shared" si="368"/>
        <v>0</v>
      </c>
      <c r="DQ649" s="3">
        <f t="shared" si="368"/>
        <v>0</v>
      </c>
      <c r="DR649" s="3">
        <f t="shared" si="368"/>
        <v>0</v>
      </c>
      <c r="DS649" s="3">
        <f t="shared" si="368"/>
        <v>0</v>
      </c>
      <c r="DT649" s="3">
        <f t="shared" si="368"/>
        <v>0</v>
      </c>
      <c r="DU649" s="3">
        <f t="shared" si="368"/>
        <v>0</v>
      </c>
      <c r="DV649" s="3">
        <f t="shared" si="368"/>
        <v>0</v>
      </c>
      <c r="DW649" s="3">
        <f t="shared" si="368"/>
        <v>0</v>
      </c>
      <c r="DX649" s="3">
        <f t="shared" si="368"/>
        <v>0</v>
      </c>
      <c r="DY649" s="3">
        <f t="shared" si="368"/>
        <v>0</v>
      </c>
      <c r="DZ649" s="3">
        <f t="shared" si="368"/>
        <v>0</v>
      </c>
      <c r="EA649" s="3">
        <f t="shared" si="368"/>
        <v>0</v>
      </c>
      <c r="EB649" s="3">
        <f t="shared" si="368"/>
        <v>0</v>
      </c>
      <c r="EC649" s="3">
        <f t="shared" si="368"/>
        <v>0</v>
      </c>
      <c r="ED649" s="3">
        <f t="shared" si="368"/>
        <v>0</v>
      </c>
      <c r="EE649" s="3">
        <f t="shared" si="368"/>
        <v>0</v>
      </c>
      <c r="EF649" s="3">
        <f t="shared" si="368"/>
        <v>0</v>
      </c>
      <c r="EG649" s="3">
        <f t="shared" si="368"/>
        <v>0</v>
      </c>
      <c r="EH649" s="3">
        <f t="shared" si="368"/>
        <v>0</v>
      </c>
      <c r="EI649" s="3">
        <f t="shared" si="368"/>
        <v>0</v>
      </c>
      <c r="EJ649" s="3">
        <f t="shared" si="368"/>
        <v>0</v>
      </c>
      <c r="EK649" s="3">
        <f t="shared" si="368"/>
        <v>0</v>
      </c>
      <c r="EL649" s="3">
        <f t="shared" si="368"/>
        <v>0</v>
      </c>
      <c r="EM649" s="3">
        <f t="shared" ref="EM649:FR649" si="369">EM671</f>
        <v>0</v>
      </c>
      <c r="EN649" s="3">
        <f t="shared" si="369"/>
        <v>0</v>
      </c>
      <c r="EO649" s="3">
        <f t="shared" si="369"/>
        <v>0</v>
      </c>
      <c r="EP649" s="3">
        <f t="shared" si="369"/>
        <v>0</v>
      </c>
      <c r="EQ649" s="3">
        <f t="shared" si="369"/>
        <v>0</v>
      </c>
      <c r="ER649" s="3">
        <f t="shared" si="369"/>
        <v>0</v>
      </c>
      <c r="ES649" s="3">
        <f t="shared" si="369"/>
        <v>0</v>
      </c>
      <c r="ET649" s="3">
        <f t="shared" si="369"/>
        <v>0</v>
      </c>
      <c r="EU649" s="3">
        <f t="shared" si="369"/>
        <v>0</v>
      </c>
      <c r="EV649" s="3">
        <f t="shared" si="369"/>
        <v>0</v>
      </c>
      <c r="EW649" s="3">
        <f t="shared" si="369"/>
        <v>0</v>
      </c>
      <c r="EX649" s="3">
        <f t="shared" si="369"/>
        <v>0</v>
      </c>
      <c r="EY649" s="3">
        <f t="shared" si="369"/>
        <v>0</v>
      </c>
      <c r="EZ649" s="3">
        <f t="shared" si="369"/>
        <v>0</v>
      </c>
      <c r="FA649" s="3">
        <f t="shared" si="369"/>
        <v>0</v>
      </c>
      <c r="FB649" s="3">
        <f t="shared" si="369"/>
        <v>0</v>
      </c>
      <c r="FC649" s="3">
        <f t="shared" si="369"/>
        <v>0</v>
      </c>
      <c r="FD649" s="3">
        <f t="shared" si="369"/>
        <v>0</v>
      </c>
      <c r="FE649" s="3">
        <f t="shared" si="369"/>
        <v>0</v>
      </c>
      <c r="FF649" s="3">
        <f t="shared" si="369"/>
        <v>0</v>
      </c>
      <c r="FG649" s="3">
        <f t="shared" si="369"/>
        <v>0</v>
      </c>
      <c r="FH649" s="3">
        <f t="shared" si="369"/>
        <v>0</v>
      </c>
      <c r="FI649" s="3">
        <f t="shared" si="369"/>
        <v>0</v>
      </c>
      <c r="FJ649" s="3">
        <f t="shared" si="369"/>
        <v>0</v>
      </c>
      <c r="FK649" s="3">
        <f t="shared" si="369"/>
        <v>0</v>
      </c>
      <c r="FL649" s="3">
        <f t="shared" si="369"/>
        <v>0</v>
      </c>
      <c r="FM649" s="3">
        <f t="shared" si="369"/>
        <v>0</v>
      </c>
      <c r="FN649" s="3">
        <f t="shared" si="369"/>
        <v>0</v>
      </c>
      <c r="FO649" s="3">
        <f t="shared" si="369"/>
        <v>0</v>
      </c>
      <c r="FP649" s="3">
        <f t="shared" si="369"/>
        <v>0</v>
      </c>
      <c r="FQ649" s="3">
        <f t="shared" si="369"/>
        <v>0</v>
      </c>
      <c r="FR649" s="3">
        <f t="shared" si="369"/>
        <v>0</v>
      </c>
      <c r="FS649" s="3">
        <f t="shared" ref="FS649:GX649" si="370">FS671</f>
        <v>0</v>
      </c>
      <c r="FT649" s="3">
        <f t="shared" si="370"/>
        <v>0</v>
      </c>
      <c r="FU649" s="3">
        <f t="shared" si="370"/>
        <v>0</v>
      </c>
      <c r="FV649" s="3">
        <f t="shared" si="370"/>
        <v>0</v>
      </c>
      <c r="FW649" s="3">
        <f t="shared" si="370"/>
        <v>0</v>
      </c>
      <c r="FX649" s="3">
        <f t="shared" si="370"/>
        <v>0</v>
      </c>
      <c r="FY649" s="3">
        <f t="shared" si="370"/>
        <v>0</v>
      </c>
      <c r="FZ649" s="3">
        <f t="shared" si="370"/>
        <v>0</v>
      </c>
      <c r="GA649" s="3">
        <f t="shared" si="370"/>
        <v>0</v>
      </c>
      <c r="GB649" s="3">
        <f t="shared" si="370"/>
        <v>0</v>
      </c>
      <c r="GC649" s="3">
        <f t="shared" si="370"/>
        <v>0</v>
      </c>
      <c r="GD649" s="3">
        <f t="shared" si="370"/>
        <v>0</v>
      </c>
      <c r="GE649" s="3">
        <f t="shared" si="370"/>
        <v>0</v>
      </c>
      <c r="GF649" s="3">
        <f t="shared" si="370"/>
        <v>0</v>
      </c>
      <c r="GG649" s="3">
        <f t="shared" si="370"/>
        <v>0</v>
      </c>
      <c r="GH649" s="3">
        <f t="shared" si="370"/>
        <v>0</v>
      </c>
      <c r="GI649" s="3">
        <f t="shared" si="370"/>
        <v>0</v>
      </c>
      <c r="GJ649" s="3">
        <f t="shared" si="370"/>
        <v>0</v>
      </c>
      <c r="GK649" s="3">
        <f t="shared" si="370"/>
        <v>0</v>
      </c>
      <c r="GL649" s="3">
        <f t="shared" si="370"/>
        <v>0</v>
      </c>
      <c r="GM649" s="3">
        <f t="shared" si="370"/>
        <v>0</v>
      </c>
      <c r="GN649" s="3">
        <f t="shared" si="370"/>
        <v>0</v>
      </c>
      <c r="GO649" s="3">
        <f t="shared" si="370"/>
        <v>0</v>
      </c>
      <c r="GP649" s="3">
        <f t="shared" si="370"/>
        <v>0</v>
      </c>
      <c r="GQ649" s="3">
        <f t="shared" si="370"/>
        <v>0</v>
      </c>
      <c r="GR649" s="3">
        <f t="shared" si="370"/>
        <v>0</v>
      </c>
      <c r="GS649" s="3">
        <f t="shared" si="370"/>
        <v>0</v>
      </c>
      <c r="GT649" s="3">
        <f t="shared" si="370"/>
        <v>0</v>
      </c>
      <c r="GU649" s="3">
        <f t="shared" si="370"/>
        <v>0</v>
      </c>
      <c r="GV649" s="3">
        <f t="shared" si="370"/>
        <v>0</v>
      </c>
      <c r="GW649" s="3">
        <f t="shared" si="370"/>
        <v>0</v>
      </c>
      <c r="GX649" s="3">
        <f t="shared" si="370"/>
        <v>0</v>
      </c>
    </row>
    <row r="651" spans="1:245" x14ac:dyDescent="0.2">
      <c r="A651">
        <v>17</v>
      </c>
      <c r="B651">
        <v>1</v>
      </c>
      <c r="D651">
        <f>ROW(EtalonRes!A235)</f>
        <v>235</v>
      </c>
      <c r="E651" t="s">
        <v>315</v>
      </c>
      <c r="F651" t="s">
        <v>316</v>
      </c>
      <c r="G651" t="s">
        <v>317</v>
      </c>
      <c r="H651" t="s">
        <v>26</v>
      </c>
      <c r="I651">
        <f>ROUND(ROUND((1500)*0.2*0.1/100,9),9)</f>
        <v>0.3</v>
      </c>
      <c r="J651">
        <v>0</v>
      </c>
      <c r="K651">
        <f>ROUND(ROUND((1500)*0.2*0.1/100,9),9)</f>
        <v>0.3</v>
      </c>
      <c r="O651">
        <f t="shared" ref="O651:O669" si="371">ROUND(CP651,2)</f>
        <v>1153.4000000000001</v>
      </c>
      <c r="P651">
        <f t="shared" ref="P651:P669" si="372">ROUND(CQ651*I651,2)</f>
        <v>6.75</v>
      </c>
      <c r="Q651">
        <f t="shared" ref="Q651:Q669" si="373">ROUND(CR651*I651,2)</f>
        <v>0</v>
      </c>
      <c r="R651">
        <f t="shared" ref="R651:R669" si="374">ROUND(CS651*I651,2)</f>
        <v>0</v>
      </c>
      <c r="S651">
        <f t="shared" ref="S651:S669" si="375">ROUND(CT651*I651,2)</f>
        <v>1146.6500000000001</v>
      </c>
      <c r="T651">
        <f t="shared" ref="T651:T669" si="376">ROUND(CU651*I651,2)</f>
        <v>0</v>
      </c>
      <c r="U651">
        <f t="shared" ref="U651:U669" si="377">CV651*I651</f>
        <v>2.1419999999999999</v>
      </c>
      <c r="V651">
        <f t="shared" ref="V651:V669" si="378">CW651*I651</f>
        <v>0</v>
      </c>
      <c r="W651">
        <f t="shared" ref="W651:W669" si="379">ROUND(CX651*I651,2)</f>
        <v>0</v>
      </c>
      <c r="X651">
        <f t="shared" ref="X651:X669" si="380">ROUND(CY651,2)</f>
        <v>802.66</v>
      </c>
      <c r="Y651">
        <f t="shared" ref="Y651:Y669" si="381">ROUND(CZ651,2)</f>
        <v>114.67</v>
      </c>
      <c r="AA651">
        <v>1473091778</v>
      </c>
      <c r="AB651">
        <f t="shared" ref="AB651:AB669" si="382">ROUND((AC651+AD651+AF651),6)</f>
        <v>3844.66</v>
      </c>
      <c r="AC651">
        <f t="shared" ref="AC651:AC669" si="383">ROUND((ES651),6)</f>
        <v>22.51</v>
      </c>
      <c r="AD651">
        <f t="shared" ref="AD651:AD669" si="384">ROUND((((ET651)-(EU651))+AE651),6)</f>
        <v>0</v>
      </c>
      <c r="AE651">
        <f t="shared" ref="AE651:AE669" si="385">ROUND((EU651),6)</f>
        <v>0</v>
      </c>
      <c r="AF651">
        <f t="shared" ref="AF651:AF669" si="386">ROUND((EV651),6)</f>
        <v>3822.15</v>
      </c>
      <c r="AG651">
        <f t="shared" ref="AG651:AG669" si="387">ROUND((AP651),6)</f>
        <v>0</v>
      </c>
      <c r="AH651">
        <f t="shared" ref="AH651:AH669" si="388">(EW651)</f>
        <v>7.14</v>
      </c>
      <c r="AI651">
        <f t="shared" ref="AI651:AI669" si="389">(EX651)</f>
        <v>0</v>
      </c>
      <c r="AJ651">
        <f t="shared" ref="AJ651:AJ669" si="390">(AS651)</f>
        <v>0</v>
      </c>
      <c r="AK651">
        <v>3844.66</v>
      </c>
      <c r="AL651">
        <v>22.51</v>
      </c>
      <c r="AM651">
        <v>0</v>
      </c>
      <c r="AN651">
        <v>0</v>
      </c>
      <c r="AO651">
        <v>3822.15</v>
      </c>
      <c r="AP651">
        <v>0</v>
      </c>
      <c r="AQ651">
        <v>7.14</v>
      </c>
      <c r="AR651">
        <v>0</v>
      </c>
      <c r="AS651">
        <v>0</v>
      </c>
      <c r="AT651">
        <v>70</v>
      </c>
      <c r="AU651">
        <v>10</v>
      </c>
      <c r="AV651">
        <v>1</v>
      </c>
      <c r="AW651">
        <v>1</v>
      </c>
      <c r="AZ651">
        <v>1</v>
      </c>
      <c r="BA651">
        <v>1</v>
      </c>
      <c r="BB651">
        <v>1</v>
      </c>
      <c r="BC651">
        <v>1</v>
      </c>
      <c r="BD651" t="s">
        <v>3</v>
      </c>
      <c r="BE651" t="s">
        <v>3</v>
      </c>
      <c r="BF651" t="s">
        <v>3</v>
      </c>
      <c r="BG651" t="s">
        <v>3</v>
      </c>
      <c r="BH651">
        <v>0</v>
      </c>
      <c r="BI651">
        <v>4</v>
      </c>
      <c r="BJ651" t="s">
        <v>318</v>
      </c>
      <c r="BM651">
        <v>0</v>
      </c>
      <c r="BN651">
        <v>0</v>
      </c>
      <c r="BO651" t="s">
        <v>3</v>
      </c>
      <c r="BP651">
        <v>0</v>
      </c>
      <c r="BQ651">
        <v>1</v>
      </c>
      <c r="BR651">
        <v>0</v>
      </c>
      <c r="BS651">
        <v>1</v>
      </c>
      <c r="BT651">
        <v>1</v>
      </c>
      <c r="BU651">
        <v>1</v>
      </c>
      <c r="BV651">
        <v>1</v>
      </c>
      <c r="BW651">
        <v>1</v>
      </c>
      <c r="BX651">
        <v>1</v>
      </c>
      <c r="BY651" t="s">
        <v>3</v>
      </c>
      <c r="BZ651">
        <v>70</v>
      </c>
      <c r="CA651">
        <v>10</v>
      </c>
      <c r="CB651" t="s">
        <v>3</v>
      </c>
      <c r="CE651">
        <v>0</v>
      </c>
      <c r="CF651">
        <v>0</v>
      </c>
      <c r="CG651">
        <v>0</v>
      </c>
      <c r="CM651">
        <v>0</v>
      </c>
      <c r="CN651" t="s">
        <v>3</v>
      </c>
      <c r="CO651">
        <v>0</v>
      </c>
      <c r="CP651">
        <f t="shared" ref="CP651:CP669" si="391">(P651+Q651+S651)</f>
        <v>1153.4000000000001</v>
      </c>
      <c r="CQ651">
        <f t="shared" ref="CQ651:CQ669" si="392">(AC651*BC651*AW651)</f>
        <v>22.51</v>
      </c>
      <c r="CR651">
        <f t="shared" ref="CR651:CR669" si="393">((((ET651)*BB651-(EU651)*BS651)+AE651*BS651)*AV651)</f>
        <v>0</v>
      </c>
      <c r="CS651">
        <f t="shared" ref="CS651:CS669" si="394">(AE651*BS651*AV651)</f>
        <v>0</v>
      </c>
      <c r="CT651">
        <f t="shared" ref="CT651:CT669" si="395">(AF651*BA651*AV651)</f>
        <v>3822.15</v>
      </c>
      <c r="CU651">
        <f t="shared" ref="CU651:CU669" si="396">AG651</f>
        <v>0</v>
      </c>
      <c r="CV651">
        <f t="shared" ref="CV651:CV669" si="397">(AH651*AV651)</f>
        <v>7.14</v>
      </c>
      <c r="CW651">
        <f t="shared" ref="CW651:CW669" si="398">AI651</f>
        <v>0</v>
      </c>
      <c r="CX651">
        <f t="shared" ref="CX651:CX669" si="399">AJ651</f>
        <v>0</v>
      </c>
      <c r="CY651">
        <f t="shared" ref="CY651:CY669" si="400">((S651*BZ651)/100)</f>
        <v>802.65499999999997</v>
      </c>
      <c r="CZ651">
        <f t="shared" ref="CZ651:CZ669" si="401">((S651*CA651)/100)</f>
        <v>114.66500000000001</v>
      </c>
      <c r="DC651" t="s">
        <v>3</v>
      </c>
      <c r="DD651" t="s">
        <v>3</v>
      </c>
      <c r="DE651" t="s">
        <v>3</v>
      </c>
      <c r="DF651" t="s">
        <v>3</v>
      </c>
      <c r="DG651" t="s">
        <v>3</v>
      </c>
      <c r="DH651" t="s">
        <v>3</v>
      </c>
      <c r="DI651" t="s">
        <v>3</v>
      </c>
      <c r="DJ651" t="s">
        <v>3</v>
      </c>
      <c r="DK651" t="s">
        <v>3</v>
      </c>
      <c r="DL651" t="s">
        <v>3</v>
      </c>
      <c r="DM651" t="s">
        <v>3</v>
      </c>
      <c r="DN651">
        <v>0</v>
      </c>
      <c r="DO651">
        <v>0</v>
      </c>
      <c r="DP651">
        <v>1</v>
      </c>
      <c r="DQ651">
        <v>1</v>
      </c>
      <c r="DU651">
        <v>1003</v>
      </c>
      <c r="DV651" t="s">
        <v>26</v>
      </c>
      <c r="DW651" t="s">
        <v>26</v>
      </c>
      <c r="DX651">
        <v>100</v>
      </c>
      <c r="DZ651" t="s">
        <v>3</v>
      </c>
      <c r="EA651" t="s">
        <v>3</v>
      </c>
      <c r="EB651" t="s">
        <v>3</v>
      </c>
      <c r="EC651" t="s">
        <v>3</v>
      </c>
      <c r="EE651">
        <v>1441815344</v>
      </c>
      <c r="EF651">
        <v>1</v>
      </c>
      <c r="EG651" t="s">
        <v>21</v>
      </c>
      <c r="EH651">
        <v>0</v>
      </c>
      <c r="EI651" t="s">
        <v>3</v>
      </c>
      <c r="EJ651">
        <v>4</v>
      </c>
      <c r="EK651">
        <v>0</v>
      </c>
      <c r="EL651" t="s">
        <v>22</v>
      </c>
      <c r="EM651" t="s">
        <v>23</v>
      </c>
      <c r="EO651" t="s">
        <v>3</v>
      </c>
      <c r="EQ651">
        <v>0</v>
      </c>
      <c r="ER651">
        <v>3844.66</v>
      </c>
      <c r="ES651">
        <v>22.51</v>
      </c>
      <c r="ET651">
        <v>0</v>
      </c>
      <c r="EU651">
        <v>0</v>
      </c>
      <c r="EV651">
        <v>3822.15</v>
      </c>
      <c r="EW651">
        <v>7.14</v>
      </c>
      <c r="EX651">
        <v>0</v>
      </c>
      <c r="EY651">
        <v>0</v>
      </c>
      <c r="FQ651">
        <v>0</v>
      </c>
      <c r="FR651">
        <f t="shared" ref="FR651:FR669" si="402">ROUND(IF(BI651=3,GM651,0),2)</f>
        <v>0</v>
      </c>
      <c r="FS651">
        <v>0</v>
      </c>
      <c r="FX651">
        <v>70</v>
      </c>
      <c r="FY651">
        <v>10</v>
      </c>
      <c r="GA651" t="s">
        <v>3</v>
      </c>
      <c r="GD651">
        <v>0</v>
      </c>
      <c r="GF651">
        <v>-179951930</v>
      </c>
      <c r="GG651">
        <v>2</v>
      </c>
      <c r="GH651">
        <v>1</v>
      </c>
      <c r="GI651">
        <v>-2</v>
      </c>
      <c r="GJ651">
        <v>0</v>
      </c>
      <c r="GK651">
        <f>ROUND(R651*(R12)/100,2)</f>
        <v>0</v>
      </c>
      <c r="GL651">
        <f t="shared" ref="GL651:GL669" si="403">ROUND(IF(AND(BH651=3,BI651=3,FS651&lt;&gt;0),P651,0),2)</f>
        <v>0</v>
      </c>
      <c r="GM651">
        <f t="shared" ref="GM651:GM669" si="404">ROUND(O651+X651+Y651+GK651,2)+GX651</f>
        <v>2070.73</v>
      </c>
      <c r="GN651">
        <f t="shared" ref="GN651:GN669" si="405">IF(OR(BI651=0,BI651=1),GM651-GX651,0)</f>
        <v>0</v>
      </c>
      <c r="GO651">
        <f t="shared" ref="GO651:GO669" si="406">IF(BI651=2,GM651-GX651,0)</f>
        <v>0</v>
      </c>
      <c r="GP651">
        <f t="shared" ref="GP651:GP669" si="407">IF(BI651=4,GM651-GX651,0)</f>
        <v>2070.73</v>
      </c>
      <c r="GR651">
        <v>0</v>
      </c>
      <c r="GS651">
        <v>3</v>
      </c>
      <c r="GT651">
        <v>0</v>
      </c>
      <c r="GU651" t="s">
        <v>3</v>
      </c>
      <c r="GV651">
        <f t="shared" ref="GV651:GV669" si="408">ROUND((GT651),6)</f>
        <v>0</v>
      </c>
      <c r="GW651">
        <v>1</v>
      </c>
      <c r="GX651">
        <f t="shared" ref="GX651:GX669" si="409">ROUND(HC651*I651,2)</f>
        <v>0</v>
      </c>
      <c r="HA651">
        <v>0</v>
      </c>
      <c r="HB651">
        <v>0</v>
      </c>
      <c r="HC651">
        <f t="shared" ref="HC651:HC669" si="410">GV651*GW651</f>
        <v>0</v>
      </c>
      <c r="HE651" t="s">
        <v>3</v>
      </c>
      <c r="HF651" t="s">
        <v>3</v>
      </c>
      <c r="HM651" t="s">
        <v>3</v>
      </c>
      <c r="HN651" t="s">
        <v>3</v>
      </c>
      <c r="HO651" t="s">
        <v>3</v>
      </c>
      <c r="HP651" t="s">
        <v>3</v>
      </c>
      <c r="HQ651" t="s">
        <v>3</v>
      </c>
      <c r="IK651">
        <v>0</v>
      </c>
    </row>
    <row r="652" spans="1:245" x14ac:dyDescent="0.2">
      <c r="A652">
        <v>17</v>
      </c>
      <c r="B652">
        <v>1</v>
      </c>
      <c r="D652">
        <f>ROW(EtalonRes!A236)</f>
        <v>236</v>
      </c>
      <c r="E652" t="s">
        <v>3</v>
      </c>
      <c r="F652" t="s">
        <v>319</v>
      </c>
      <c r="G652" t="s">
        <v>320</v>
      </c>
      <c r="H652" t="s">
        <v>26</v>
      </c>
      <c r="I652">
        <f>ROUND(ROUND((1500)*0.1/100,9),9)</f>
        <v>1.5</v>
      </c>
      <c r="J652">
        <v>0</v>
      </c>
      <c r="K652">
        <f>ROUND(ROUND((1500)*0.1/100,9),9)</f>
        <v>1.5</v>
      </c>
      <c r="O652">
        <f t="shared" si="371"/>
        <v>192.72</v>
      </c>
      <c r="P652">
        <f t="shared" si="372"/>
        <v>0</v>
      </c>
      <c r="Q652">
        <f t="shared" si="373"/>
        <v>0</v>
      </c>
      <c r="R652">
        <f t="shared" si="374"/>
        <v>0</v>
      </c>
      <c r="S652">
        <f t="shared" si="375"/>
        <v>192.72</v>
      </c>
      <c r="T652">
        <f t="shared" si="376"/>
        <v>0</v>
      </c>
      <c r="U652">
        <f t="shared" si="377"/>
        <v>0.36</v>
      </c>
      <c r="V652">
        <f t="shared" si="378"/>
        <v>0</v>
      </c>
      <c r="W652">
        <f t="shared" si="379"/>
        <v>0</v>
      </c>
      <c r="X652">
        <f t="shared" si="380"/>
        <v>134.9</v>
      </c>
      <c r="Y652">
        <f t="shared" si="381"/>
        <v>19.27</v>
      </c>
      <c r="AA652">
        <v>-1</v>
      </c>
      <c r="AB652">
        <f t="shared" si="382"/>
        <v>128.47999999999999</v>
      </c>
      <c r="AC652">
        <f t="shared" si="383"/>
        <v>0</v>
      </c>
      <c r="AD652">
        <f t="shared" si="384"/>
        <v>0</v>
      </c>
      <c r="AE652">
        <f t="shared" si="385"/>
        <v>0</v>
      </c>
      <c r="AF652">
        <f t="shared" si="386"/>
        <v>128.47999999999999</v>
      </c>
      <c r="AG652">
        <f t="shared" si="387"/>
        <v>0</v>
      </c>
      <c r="AH652">
        <f t="shared" si="388"/>
        <v>0.24</v>
      </c>
      <c r="AI652">
        <f t="shared" si="389"/>
        <v>0</v>
      </c>
      <c r="AJ652">
        <f t="shared" si="390"/>
        <v>0</v>
      </c>
      <c r="AK652">
        <v>128.47999999999999</v>
      </c>
      <c r="AL652">
        <v>0</v>
      </c>
      <c r="AM652">
        <v>0</v>
      </c>
      <c r="AN652">
        <v>0</v>
      </c>
      <c r="AO652">
        <v>128.47999999999999</v>
      </c>
      <c r="AP652">
        <v>0</v>
      </c>
      <c r="AQ652">
        <v>0.24</v>
      </c>
      <c r="AR652">
        <v>0</v>
      </c>
      <c r="AS652">
        <v>0</v>
      </c>
      <c r="AT652">
        <v>70</v>
      </c>
      <c r="AU652">
        <v>10</v>
      </c>
      <c r="AV652">
        <v>1</v>
      </c>
      <c r="AW652">
        <v>1</v>
      </c>
      <c r="AZ652">
        <v>1</v>
      </c>
      <c r="BA652">
        <v>1</v>
      </c>
      <c r="BB652">
        <v>1</v>
      </c>
      <c r="BC652">
        <v>1</v>
      </c>
      <c r="BD652" t="s">
        <v>3</v>
      </c>
      <c r="BE652" t="s">
        <v>3</v>
      </c>
      <c r="BF652" t="s">
        <v>3</v>
      </c>
      <c r="BG652" t="s">
        <v>3</v>
      </c>
      <c r="BH652">
        <v>0</v>
      </c>
      <c r="BI652">
        <v>4</v>
      </c>
      <c r="BJ652" t="s">
        <v>321</v>
      </c>
      <c r="BM652">
        <v>0</v>
      </c>
      <c r="BN652">
        <v>0</v>
      </c>
      <c r="BO652" t="s">
        <v>3</v>
      </c>
      <c r="BP652">
        <v>0</v>
      </c>
      <c r="BQ652">
        <v>1</v>
      </c>
      <c r="BR652">
        <v>0</v>
      </c>
      <c r="BS652">
        <v>1</v>
      </c>
      <c r="BT652">
        <v>1</v>
      </c>
      <c r="BU652">
        <v>1</v>
      </c>
      <c r="BV652">
        <v>1</v>
      </c>
      <c r="BW652">
        <v>1</v>
      </c>
      <c r="BX652">
        <v>1</v>
      </c>
      <c r="BY652" t="s">
        <v>3</v>
      </c>
      <c r="BZ652">
        <v>70</v>
      </c>
      <c r="CA652">
        <v>10</v>
      </c>
      <c r="CB652" t="s">
        <v>3</v>
      </c>
      <c r="CE652">
        <v>0</v>
      </c>
      <c r="CF652">
        <v>0</v>
      </c>
      <c r="CG652">
        <v>0</v>
      </c>
      <c r="CM652">
        <v>0</v>
      </c>
      <c r="CN652" t="s">
        <v>3</v>
      </c>
      <c r="CO652">
        <v>0</v>
      </c>
      <c r="CP652">
        <f t="shared" si="391"/>
        <v>192.72</v>
      </c>
      <c r="CQ652">
        <f t="shared" si="392"/>
        <v>0</v>
      </c>
      <c r="CR652">
        <f t="shared" si="393"/>
        <v>0</v>
      </c>
      <c r="CS652">
        <f t="shared" si="394"/>
        <v>0</v>
      </c>
      <c r="CT652">
        <f t="shared" si="395"/>
        <v>128.47999999999999</v>
      </c>
      <c r="CU652">
        <f t="shared" si="396"/>
        <v>0</v>
      </c>
      <c r="CV652">
        <f t="shared" si="397"/>
        <v>0.24</v>
      </c>
      <c r="CW652">
        <f t="shared" si="398"/>
        <v>0</v>
      </c>
      <c r="CX652">
        <f t="shared" si="399"/>
        <v>0</v>
      </c>
      <c r="CY652">
        <f t="shared" si="400"/>
        <v>134.904</v>
      </c>
      <c r="CZ652">
        <f t="shared" si="401"/>
        <v>19.272000000000002</v>
      </c>
      <c r="DC652" t="s">
        <v>3</v>
      </c>
      <c r="DD652" t="s">
        <v>3</v>
      </c>
      <c r="DE652" t="s">
        <v>3</v>
      </c>
      <c r="DF652" t="s">
        <v>3</v>
      </c>
      <c r="DG652" t="s">
        <v>3</v>
      </c>
      <c r="DH652" t="s">
        <v>3</v>
      </c>
      <c r="DI652" t="s">
        <v>3</v>
      </c>
      <c r="DJ652" t="s">
        <v>3</v>
      </c>
      <c r="DK652" t="s">
        <v>3</v>
      </c>
      <c r="DL652" t="s">
        <v>3</v>
      </c>
      <c r="DM652" t="s">
        <v>3</v>
      </c>
      <c r="DN652">
        <v>0</v>
      </c>
      <c r="DO652">
        <v>0</v>
      </c>
      <c r="DP652">
        <v>1</v>
      </c>
      <c r="DQ652">
        <v>1</v>
      </c>
      <c r="DU652">
        <v>1003</v>
      </c>
      <c r="DV652" t="s">
        <v>26</v>
      </c>
      <c r="DW652" t="s">
        <v>26</v>
      </c>
      <c r="DX652">
        <v>100</v>
      </c>
      <c r="DZ652" t="s">
        <v>3</v>
      </c>
      <c r="EA652" t="s">
        <v>3</v>
      </c>
      <c r="EB652" t="s">
        <v>3</v>
      </c>
      <c r="EC652" t="s">
        <v>3</v>
      </c>
      <c r="EE652">
        <v>1441815344</v>
      </c>
      <c r="EF652">
        <v>1</v>
      </c>
      <c r="EG652" t="s">
        <v>21</v>
      </c>
      <c r="EH652">
        <v>0</v>
      </c>
      <c r="EI652" t="s">
        <v>3</v>
      </c>
      <c r="EJ652">
        <v>4</v>
      </c>
      <c r="EK652">
        <v>0</v>
      </c>
      <c r="EL652" t="s">
        <v>22</v>
      </c>
      <c r="EM652" t="s">
        <v>23</v>
      </c>
      <c r="EO652" t="s">
        <v>3</v>
      </c>
      <c r="EQ652">
        <v>1024</v>
      </c>
      <c r="ER652">
        <v>128.47999999999999</v>
      </c>
      <c r="ES652">
        <v>0</v>
      </c>
      <c r="ET652">
        <v>0</v>
      </c>
      <c r="EU652">
        <v>0</v>
      </c>
      <c r="EV652">
        <v>128.47999999999999</v>
      </c>
      <c r="EW652">
        <v>0.24</v>
      </c>
      <c r="EX652">
        <v>0</v>
      </c>
      <c r="EY652">
        <v>0</v>
      </c>
      <c r="FQ652">
        <v>0</v>
      </c>
      <c r="FR652">
        <f t="shared" si="402"/>
        <v>0</v>
      </c>
      <c r="FS652">
        <v>0</v>
      </c>
      <c r="FX652">
        <v>70</v>
      </c>
      <c r="FY652">
        <v>10</v>
      </c>
      <c r="GA652" t="s">
        <v>3</v>
      </c>
      <c r="GD652">
        <v>0</v>
      </c>
      <c r="GF652">
        <v>1324412235</v>
      </c>
      <c r="GG652">
        <v>2</v>
      </c>
      <c r="GH652">
        <v>1</v>
      </c>
      <c r="GI652">
        <v>-2</v>
      </c>
      <c r="GJ652">
        <v>0</v>
      </c>
      <c r="GK652">
        <f>ROUND(R652*(R12)/100,2)</f>
        <v>0</v>
      </c>
      <c r="GL652">
        <f t="shared" si="403"/>
        <v>0</v>
      </c>
      <c r="GM652">
        <f t="shared" si="404"/>
        <v>346.89</v>
      </c>
      <c r="GN652">
        <f t="shared" si="405"/>
        <v>0</v>
      </c>
      <c r="GO652">
        <f t="shared" si="406"/>
        <v>0</v>
      </c>
      <c r="GP652">
        <f t="shared" si="407"/>
        <v>346.89</v>
      </c>
      <c r="GR652">
        <v>0</v>
      </c>
      <c r="GS652">
        <v>3</v>
      </c>
      <c r="GT652">
        <v>0</v>
      </c>
      <c r="GU652" t="s">
        <v>3</v>
      </c>
      <c r="GV652">
        <f t="shared" si="408"/>
        <v>0</v>
      </c>
      <c r="GW652">
        <v>1</v>
      </c>
      <c r="GX652">
        <f t="shared" si="409"/>
        <v>0</v>
      </c>
      <c r="HA652">
        <v>0</v>
      </c>
      <c r="HB652">
        <v>0</v>
      </c>
      <c r="HC652">
        <f t="shared" si="410"/>
        <v>0</v>
      </c>
      <c r="HE652" t="s">
        <v>3</v>
      </c>
      <c r="HF652" t="s">
        <v>3</v>
      </c>
      <c r="HM652" t="s">
        <v>3</v>
      </c>
      <c r="HN652" t="s">
        <v>3</v>
      </c>
      <c r="HO652" t="s">
        <v>3</v>
      </c>
      <c r="HP652" t="s">
        <v>3</v>
      </c>
      <c r="HQ652" t="s">
        <v>3</v>
      </c>
      <c r="IK652">
        <v>0</v>
      </c>
    </row>
    <row r="653" spans="1:245" x14ac:dyDescent="0.2">
      <c r="A653">
        <v>17</v>
      </c>
      <c r="B653">
        <v>1</v>
      </c>
      <c r="D653">
        <f>ROW(EtalonRes!A238)</f>
        <v>238</v>
      </c>
      <c r="E653" t="s">
        <v>322</v>
      </c>
      <c r="F653" t="s">
        <v>323</v>
      </c>
      <c r="G653" t="s">
        <v>324</v>
      </c>
      <c r="H653" t="s">
        <v>26</v>
      </c>
      <c r="I653">
        <f>ROUND((2920+10+1300)*0.2*0.1/100,9)</f>
        <v>0.84599999999999997</v>
      </c>
      <c r="J653">
        <v>0</v>
      </c>
      <c r="K653">
        <f>ROUND((2920+10+1300)*0.2*0.1/100,9)</f>
        <v>0.84599999999999997</v>
      </c>
      <c r="O653">
        <f t="shared" si="371"/>
        <v>4547.8</v>
      </c>
      <c r="P653">
        <f t="shared" si="372"/>
        <v>19.04</v>
      </c>
      <c r="Q653">
        <f t="shared" si="373"/>
        <v>0</v>
      </c>
      <c r="R653">
        <f t="shared" si="374"/>
        <v>0</v>
      </c>
      <c r="S653">
        <f t="shared" si="375"/>
        <v>4528.76</v>
      </c>
      <c r="T653">
        <f t="shared" si="376"/>
        <v>0</v>
      </c>
      <c r="U653">
        <f t="shared" si="377"/>
        <v>8.4599999999999991</v>
      </c>
      <c r="V653">
        <f t="shared" si="378"/>
        <v>0</v>
      </c>
      <c r="W653">
        <f t="shared" si="379"/>
        <v>0</v>
      </c>
      <c r="X653">
        <f t="shared" si="380"/>
        <v>3170.13</v>
      </c>
      <c r="Y653">
        <f t="shared" si="381"/>
        <v>452.88</v>
      </c>
      <c r="AA653">
        <v>1473091778</v>
      </c>
      <c r="AB653">
        <f t="shared" si="382"/>
        <v>5375.66</v>
      </c>
      <c r="AC653">
        <f t="shared" si="383"/>
        <v>22.51</v>
      </c>
      <c r="AD653">
        <f t="shared" si="384"/>
        <v>0</v>
      </c>
      <c r="AE653">
        <f t="shared" si="385"/>
        <v>0</v>
      </c>
      <c r="AF653">
        <f t="shared" si="386"/>
        <v>5353.15</v>
      </c>
      <c r="AG653">
        <f t="shared" si="387"/>
        <v>0</v>
      </c>
      <c r="AH653">
        <f t="shared" si="388"/>
        <v>10</v>
      </c>
      <c r="AI653">
        <f t="shared" si="389"/>
        <v>0</v>
      </c>
      <c r="AJ653">
        <f t="shared" si="390"/>
        <v>0</v>
      </c>
      <c r="AK653">
        <v>5375.66</v>
      </c>
      <c r="AL653">
        <v>22.51</v>
      </c>
      <c r="AM653">
        <v>0</v>
      </c>
      <c r="AN653">
        <v>0</v>
      </c>
      <c r="AO653">
        <v>5353.15</v>
      </c>
      <c r="AP653">
        <v>0</v>
      </c>
      <c r="AQ653">
        <v>10</v>
      </c>
      <c r="AR653">
        <v>0</v>
      </c>
      <c r="AS653">
        <v>0</v>
      </c>
      <c r="AT653">
        <v>70</v>
      </c>
      <c r="AU653">
        <v>10</v>
      </c>
      <c r="AV653">
        <v>1</v>
      </c>
      <c r="AW653">
        <v>1</v>
      </c>
      <c r="AZ653">
        <v>1</v>
      </c>
      <c r="BA653">
        <v>1</v>
      </c>
      <c r="BB653">
        <v>1</v>
      </c>
      <c r="BC653">
        <v>1</v>
      </c>
      <c r="BD653" t="s">
        <v>3</v>
      </c>
      <c r="BE653" t="s">
        <v>3</v>
      </c>
      <c r="BF653" t="s">
        <v>3</v>
      </c>
      <c r="BG653" t="s">
        <v>3</v>
      </c>
      <c r="BH653">
        <v>0</v>
      </c>
      <c r="BI653">
        <v>4</v>
      </c>
      <c r="BJ653" t="s">
        <v>325</v>
      </c>
      <c r="BM653">
        <v>0</v>
      </c>
      <c r="BN653">
        <v>0</v>
      </c>
      <c r="BO653" t="s">
        <v>3</v>
      </c>
      <c r="BP653">
        <v>0</v>
      </c>
      <c r="BQ653">
        <v>1</v>
      </c>
      <c r="BR653">
        <v>0</v>
      </c>
      <c r="BS653">
        <v>1</v>
      </c>
      <c r="BT653">
        <v>1</v>
      </c>
      <c r="BU653">
        <v>1</v>
      </c>
      <c r="BV653">
        <v>1</v>
      </c>
      <c r="BW653">
        <v>1</v>
      </c>
      <c r="BX653">
        <v>1</v>
      </c>
      <c r="BY653" t="s">
        <v>3</v>
      </c>
      <c r="BZ653">
        <v>70</v>
      </c>
      <c r="CA653">
        <v>10</v>
      </c>
      <c r="CB653" t="s">
        <v>3</v>
      </c>
      <c r="CE653">
        <v>0</v>
      </c>
      <c r="CF653">
        <v>0</v>
      </c>
      <c r="CG653">
        <v>0</v>
      </c>
      <c r="CM653">
        <v>0</v>
      </c>
      <c r="CN653" t="s">
        <v>3</v>
      </c>
      <c r="CO653">
        <v>0</v>
      </c>
      <c r="CP653">
        <f t="shared" si="391"/>
        <v>4547.8</v>
      </c>
      <c r="CQ653">
        <f t="shared" si="392"/>
        <v>22.51</v>
      </c>
      <c r="CR653">
        <f t="shared" si="393"/>
        <v>0</v>
      </c>
      <c r="CS653">
        <f t="shared" si="394"/>
        <v>0</v>
      </c>
      <c r="CT653">
        <f t="shared" si="395"/>
        <v>5353.15</v>
      </c>
      <c r="CU653">
        <f t="shared" si="396"/>
        <v>0</v>
      </c>
      <c r="CV653">
        <f t="shared" si="397"/>
        <v>10</v>
      </c>
      <c r="CW653">
        <f t="shared" si="398"/>
        <v>0</v>
      </c>
      <c r="CX653">
        <f t="shared" si="399"/>
        <v>0</v>
      </c>
      <c r="CY653">
        <f t="shared" si="400"/>
        <v>3170.1320000000001</v>
      </c>
      <c r="CZ653">
        <f t="shared" si="401"/>
        <v>452.87600000000003</v>
      </c>
      <c r="DC653" t="s">
        <v>3</v>
      </c>
      <c r="DD653" t="s">
        <v>3</v>
      </c>
      <c r="DE653" t="s">
        <v>3</v>
      </c>
      <c r="DF653" t="s">
        <v>3</v>
      </c>
      <c r="DG653" t="s">
        <v>3</v>
      </c>
      <c r="DH653" t="s">
        <v>3</v>
      </c>
      <c r="DI653" t="s">
        <v>3</v>
      </c>
      <c r="DJ653" t="s">
        <v>3</v>
      </c>
      <c r="DK653" t="s">
        <v>3</v>
      </c>
      <c r="DL653" t="s">
        <v>3</v>
      </c>
      <c r="DM653" t="s">
        <v>3</v>
      </c>
      <c r="DN653">
        <v>0</v>
      </c>
      <c r="DO653">
        <v>0</v>
      </c>
      <c r="DP653">
        <v>1</v>
      </c>
      <c r="DQ653">
        <v>1</v>
      </c>
      <c r="DU653">
        <v>1003</v>
      </c>
      <c r="DV653" t="s">
        <v>26</v>
      </c>
      <c r="DW653" t="s">
        <v>26</v>
      </c>
      <c r="DX653">
        <v>100</v>
      </c>
      <c r="DZ653" t="s">
        <v>3</v>
      </c>
      <c r="EA653" t="s">
        <v>3</v>
      </c>
      <c r="EB653" t="s">
        <v>3</v>
      </c>
      <c r="EC653" t="s">
        <v>3</v>
      </c>
      <c r="EE653">
        <v>1441815344</v>
      </c>
      <c r="EF653">
        <v>1</v>
      </c>
      <c r="EG653" t="s">
        <v>21</v>
      </c>
      <c r="EH653">
        <v>0</v>
      </c>
      <c r="EI653" t="s">
        <v>3</v>
      </c>
      <c r="EJ653">
        <v>4</v>
      </c>
      <c r="EK653">
        <v>0</v>
      </c>
      <c r="EL653" t="s">
        <v>22</v>
      </c>
      <c r="EM653" t="s">
        <v>23</v>
      </c>
      <c r="EO653" t="s">
        <v>3</v>
      </c>
      <c r="EQ653">
        <v>0</v>
      </c>
      <c r="ER653">
        <v>5375.66</v>
      </c>
      <c r="ES653">
        <v>22.51</v>
      </c>
      <c r="ET653">
        <v>0</v>
      </c>
      <c r="EU653">
        <v>0</v>
      </c>
      <c r="EV653">
        <v>5353.15</v>
      </c>
      <c r="EW653">
        <v>10</v>
      </c>
      <c r="EX653">
        <v>0</v>
      </c>
      <c r="EY653">
        <v>0</v>
      </c>
      <c r="FQ653">
        <v>0</v>
      </c>
      <c r="FR653">
        <f t="shared" si="402"/>
        <v>0</v>
      </c>
      <c r="FS653">
        <v>0</v>
      </c>
      <c r="FX653">
        <v>70</v>
      </c>
      <c r="FY653">
        <v>10</v>
      </c>
      <c r="GA653" t="s">
        <v>3</v>
      </c>
      <c r="GD653">
        <v>0</v>
      </c>
      <c r="GF653">
        <v>1062391459</v>
      </c>
      <c r="GG653">
        <v>2</v>
      </c>
      <c r="GH653">
        <v>1</v>
      </c>
      <c r="GI653">
        <v>-2</v>
      </c>
      <c r="GJ653">
        <v>0</v>
      </c>
      <c r="GK653">
        <f>ROUND(R653*(R12)/100,2)</f>
        <v>0</v>
      </c>
      <c r="GL653">
        <f t="shared" si="403"/>
        <v>0</v>
      </c>
      <c r="GM653">
        <f t="shared" si="404"/>
        <v>8170.81</v>
      </c>
      <c r="GN653">
        <f t="shared" si="405"/>
        <v>0</v>
      </c>
      <c r="GO653">
        <f t="shared" si="406"/>
        <v>0</v>
      </c>
      <c r="GP653">
        <f t="shared" si="407"/>
        <v>8170.81</v>
      </c>
      <c r="GR653">
        <v>0</v>
      </c>
      <c r="GS653">
        <v>3</v>
      </c>
      <c r="GT653">
        <v>0</v>
      </c>
      <c r="GU653" t="s">
        <v>3</v>
      </c>
      <c r="GV653">
        <f t="shared" si="408"/>
        <v>0</v>
      </c>
      <c r="GW653">
        <v>1</v>
      </c>
      <c r="GX653">
        <f t="shared" si="409"/>
        <v>0</v>
      </c>
      <c r="HA653">
        <v>0</v>
      </c>
      <c r="HB653">
        <v>0</v>
      </c>
      <c r="HC653">
        <f t="shared" si="410"/>
        <v>0</v>
      </c>
      <c r="HE653" t="s">
        <v>3</v>
      </c>
      <c r="HF653" t="s">
        <v>3</v>
      </c>
      <c r="HM653" t="s">
        <v>3</v>
      </c>
      <c r="HN653" t="s">
        <v>3</v>
      </c>
      <c r="HO653" t="s">
        <v>3</v>
      </c>
      <c r="HP653" t="s">
        <v>3</v>
      </c>
      <c r="HQ653" t="s">
        <v>3</v>
      </c>
      <c r="IK653">
        <v>0</v>
      </c>
    </row>
    <row r="654" spans="1:245" x14ac:dyDescent="0.2">
      <c r="A654">
        <v>17</v>
      </c>
      <c r="B654">
        <v>1</v>
      </c>
      <c r="D654">
        <f>ROW(EtalonRes!A239)</f>
        <v>239</v>
      </c>
      <c r="E654" t="s">
        <v>3</v>
      </c>
      <c r="F654" t="s">
        <v>326</v>
      </c>
      <c r="G654" t="s">
        <v>327</v>
      </c>
      <c r="H654" t="s">
        <v>26</v>
      </c>
      <c r="I654">
        <f>ROUND((2920+10+1300+340)*0.1/100,9)</f>
        <v>4.57</v>
      </c>
      <c r="J654">
        <v>0</v>
      </c>
      <c r="K654">
        <f>ROUND((2920+10+1300+340)*0.1/100,9)</f>
        <v>4.57</v>
      </c>
      <c r="O654">
        <f t="shared" si="371"/>
        <v>807.34</v>
      </c>
      <c r="P654">
        <f t="shared" si="372"/>
        <v>0</v>
      </c>
      <c r="Q654">
        <f t="shared" si="373"/>
        <v>0</v>
      </c>
      <c r="R654">
        <f t="shared" si="374"/>
        <v>0</v>
      </c>
      <c r="S654">
        <f t="shared" si="375"/>
        <v>807.34</v>
      </c>
      <c r="T654">
        <f t="shared" si="376"/>
        <v>0</v>
      </c>
      <c r="U654">
        <f t="shared" si="377"/>
        <v>1.5081000000000002</v>
      </c>
      <c r="V654">
        <f t="shared" si="378"/>
        <v>0</v>
      </c>
      <c r="W654">
        <f t="shared" si="379"/>
        <v>0</v>
      </c>
      <c r="X654">
        <f t="shared" si="380"/>
        <v>565.14</v>
      </c>
      <c r="Y654">
        <f t="shared" si="381"/>
        <v>80.73</v>
      </c>
      <c r="AA654">
        <v>-1</v>
      </c>
      <c r="AB654">
        <f t="shared" si="382"/>
        <v>176.66</v>
      </c>
      <c r="AC654">
        <f t="shared" si="383"/>
        <v>0</v>
      </c>
      <c r="AD654">
        <f t="shared" si="384"/>
        <v>0</v>
      </c>
      <c r="AE654">
        <f t="shared" si="385"/>
        <v>0</v>
      </c>
      <c r="AF654">
        <f t="shared" si="386"/>
        <v>176.66</v>
      </c>
      <c r="AG654">
        <f t="shared" si="387"/>
        <v>0</v>
      </c>
      <c r="AH654">
        <f t="shared" si="388"/>
        <v>0.33</v>
      </c>
      <c r="AI654">
        <f t="shared" si="389"/>
        <v>0</v>
      </c>
      <c r="AJ654">
        <f t="shared" si="390"/>
        <v>0</v>
      </c>
      <c r="AK654">
        <v>176.66</v>
      </c>
      <c r="AL654">
        <v>0</v>
      </c>
      <c r="AM654">
        <v>0</v>
      </c>
      <c r="AN654">
        <v>0</v>
      </c>
      <c r="AO654">
        <v>176.66</v>
      </c>
      <c r="AP654">
        <v>0</v>
      </c>
      <c r="AQ654">
        <v>0.33</v>
      </c>
      <c r="AR654">
        <v>0</v>
      </c>
      <c r="AS654">
        <v>0</v>
      </c>
      <c r="AT654">
        <v>70</v>
      </c>
      <c r="AU654">
        <v>10</v>
      </c>
      <c r="AV654">
        <v>1</v>
      </c>
      <c r="AW654">
        <v>1</v>
      </c>
      <c r="AZ654">
        <v>1</v>
      </c>
      <c r="BA654">
        <v>1</v>
      </c>
      <c r="BB654">
        <v>1</v>
      </c>
      <c r="BC654">
        <v>1</v>
      </c>
      <c r="BD654" t="s">
        <v>3</v>
      </c>
      <c r="BE654" t="s">
        <v>3</v>
      </c>
      <c r="BF654" t="s">
        <v>3</v>
      </c>
      <c r="BG654" t="s">
        <v>3</v>
      </c>
      <c r="BH654">
        <v>0</v>
      </c>
      <c r="BI654">
        <v>4</v>
      </c>
      <c r="BJ654" t="s">
        <v>328</v>
      </c>
      <c r="BM654">
        <v>0</v>
      </c>
      <c r="BN654">
        <v>0</v>
      </c>
      <c r="BO654" t="s">
        <v>3</v>
      </c>
      <c r="BP654">
        <v>0</v>
      </c>
      <c r="BQ654">
        <v>1</v>
      </c>
      <c r="BR654">
        <v>0</v>
      </c>
      <c r="BS654">
        <v>1</v>
      </c>
      <c r="BT654">
        <v>1</v>
      </c>
      <c r="BU654">
        <v>1</v>
      </c>
      <c r="BV654">
        <v>1</v>
      </c>
      <c r="BW654">
        <v>1</v>
      </c>
      <c r="BX654">
        <v>1</v>
      </c>
      <c r="BY654" t="s">
        <v>3</v>
      </c>
      <c r="BZ654">
        <v>70</v>
      </c>
      <c r="CA654">
        <v>10</v>
      </c>
      <c r="CB654" t="s">
        <v>3</v>
      </c>
      <c r="CE654">
        <v>0</v>
      </c>
      <c r="CF654">
        <v>0</v>
      </c>
      <c r="CG654">
        <v>0</v>
      </c>
      <c r="CM654">
        <v>0</v>
      </c>
      <c r="CN654" t="s">
        <v>3</v>
      </c>
      <c r="CO654">
        <v>0</v>
      </c>
      <c r="CP654">
        <f t="shared" si="391"/>
        <v>807.34</v>
      </c>
      <c r="CQ654">
        <f t="shared" si="392"/>
        <v>0</v>
      </c>
      <c r="CR654">
        <f t="shared" si="393"/>
        <v>0</v>
      </c>
      <c r="CS654">
        <f t="shared" si="394"/>
        <v>0</v>
      </c>
      <c r="CT654">
        <f t="shared" si="395"/>
        <v>176.66</v>
      </c>
      <c r="CU654">
        <f t="shared" si="396"/>
        <v>0</v>
      </c>
      <c r="CV654">
        <f t="shared" si="397"/>
        <v>0.33</v>
      </c>
      <c r="CW654">
        <f t="shared" si="398"/>
        <v>0</v>
      </c>
      <c r="CX654">
        <f t="shared" si="399"/>
        <v>0</v>
      </c>
      <c r="CY654">
        <f t="shared" si="400"/>
        <v>565.13800000000003</v>
      </c>
      <c r="CZ654">
        <f t="shared" si="401"/>
        <v>80.734000000000009</v>
      </c>
      <c r="DC654" t="s">
        <v>3</v>
      </c>
      <c r="DD654" t="s">
        <v>3</v>
      </c>
      <c r="DE654" t="s">
        <v>3</v>
      </c>
      <c r="DF654" t="s">
        <v>3</v>
      </c>
      <c r="DG654" t="s">
        <v>3</v>
      </c>
      <c r="DH654" t="s">
        <v>3</v>
      </c>
      <c r="DI654" t="s">
        <v>3</v>
      </c>
      <c r="DJ654" t="s">
        <v>3</v>
      </c>
      <c r="DK654" t="s">
        <v>3</v>
      </c>
      <c r="DL654" t="s">
        <v>3</v>
      </c>
      <c r="DM654" t="s">
        <v>3</v>
      </c>
      <c r="DN654">
        <v>0</v>
      </c>
      <c r="DO654">
        <v>0</v>
      </c>
      <c r="DP654">
        <v>1</v>
      </c>
      <c r="DQ654">
        <v>1</v>
      </c>
      <c r="DU654">
        <v>1003</v>
      </c>
      <c r="DV654" t="s">
        <v>26</v>
      </c>
      <c r="DW654" t="s">
        <v>26</v>
      </c>
      <c r="DX654">
        <v>100</v>
      </c>
      <c r="DZ654" t="s">
        <v>3</v>
      </c>
      <c r="EA654" t="s">
        <v>3</v>
      </c>
      <c r="EB654" t="s">
        <v>3</v>
      </c>
      <c r="EC654" t="s">
        <v>3</v>
      </c>
      <c r="EE654">
        <v>1441815344</v>
      </c>
      <c r="EF654">
        <v>1</v>
      </c>
      <c r="EG654" t="s">
        <v>21</v>
      </c>
      <c r="EH654">
        <v>0</v>
      </c>
      <c r="EI654" t="s">
        <v>3</v>
      </c>
      <c r="EJ654">
        <v>4</v>
      </c>
      <c r="EK654">
        <v>0</v>
      </c>
      <c r="EL654" t="s">
        <v>22</v>
      </c>
      <c r="EM654" t="s">
        <v>23</v>
      </c>
      <c r="EO654" t="s">
        <v>3</v>
      </c>
      <c r="EQ654">
        <v>1024</v>
      </c>
      <c r="ER654">
        <v>176.66</v>
      </c>
      <c r="ES654">
        <v>0</v>
      </c>
      <c r="ET654">
        <v>0</v>
      </c>
      <c r="EU654">
        <v>0</v>
      </c>
      <c r="EV654">
        <v>176.66</v>
      </c>
      <c r="EW654">
        <v>0.33</v>
      </c>
      <c r="EX654">
        <v>0</v>
      </c>
      <c r="EY654">
        <v>0</v>
      </c>
      <c r="FQ654">
        <v>0</v>
      </c>
      <c r="FR654">
        <f t="shared" si="402"/>
        <v>0</v>
      </c>
      <c r="FS654">
        <v>0</v>
      </c>
      <c r="FX654">
        <v>70</v>
      </c>
      <c r="FY654">
        <v>10</v>
      </c>
      <c r="GA654" t="s">
        <v>3</v>
      </c>
      <c r="GD654">
        <v>0</v>
      </c>
      <c r="GF654">
        <v>2088911103</v>
      </c>
      <c r="GG654">
        <v>2</v>
      </c>
      <c r="GH654">
        <v>1</v>
      </c>
      <c r="GI654">
        <v>-2</v>
      </c>
      <c r="GJ654">
        <v>0</v>
      </c>
      <c r="GK654">
        <f>ROUND(R654*(R12)/100,2)</f>
        <v>0</v>
      </c>
      <c r="GL654">
        <f t="shared" si="403"/>
        <v>0</v>
      </c>
      <c r="GM654">
        <f t="shared" si="404"/>
        <v>1453.21</v>
      </c>
      <c r="GN654">
        <f t="shared" si="405"/>
        <v>0</v>
      </c>
      <c r="GO654">
        <f t="shared" si="406"/>
        <v>0</v>
      </c>
      <c r="GP654">
        <f t="shared" si="407"/>
        <v>1453.21</v>
      </c>
      <c r="GR654">
        <v>0</v>
      </c>
      <c r="GS654">
        <v>3</v>
      </c>
      <c r="GT654">
        <v>0</v>
      </c>
      <c r="GU654" t="s">
        <v>3</v>
      </c>
      <c r="GV654">
        <f t="shared" si="408"/>
        <v>0</v>
      </c>
      <c r="GW654">
        <v>1</v>
      </c>
      <c r="GX654">
        <f t="shared" si="409"/>
        <v>0</v>
      </c>
      <c r="HA654">
        <v>0</v>
      </c>
      <c r="HB654">
        <v>0</v>
      </c>
      <c r="HC654">
        <f t="shared" si="410"/>
        <v>0</v>
      </c>
      <c r="HE654" t="s">
        <v>3</v>
      </c>
      <c r="HF654" t="s">
        <v>3</v>
      </c>
      <c r="HM654" t="s">
        <v>3</v>
      </c>
      <c r="HN654" t="s">
        <v>3</v>
      </c>
      <c r="HO654" t="s">
        <v>3</v>
      </c>
      <c r="HP654" t="s">
        <v>3</v>
      </c>
      <c r="HQ654" t="s">
        <v>3</v>
      </c>
      <c r="IK654">
        <v>0</v>
      </c>
    </row>
    <row r="655" spans="1:245" x14ac:dyDescent="0.2">
      <c r="A655">
        <v>17</v>
      </c>
      <c r="B655">
        <v>1</v>
      </c>
      <c r="D655">
        <f>ROW(EtalonRes!A241)</f>
        <v>241</v>
      </c>
      <c r="E655" t="s">
        <v>329</v>
      </c>
      <c r="F655" t="s">
        <v>330</v>
      </c>
      <c r="G655" t="s">
        <v>331</v>
      </c>
      <c r="H655" t="s">
        <v>26</v>
      </c>
      <c r="I655">
        <f>ROUND(ROUND((635)*0.2*0.1/100,9),9)</f>
        <v>0.127</v>
      </c>
      <c r="J655">
        <v>0</v>
      </c>
      <c r="K655">
        <f>ROUND(ROUND((635)*0.2*0.1/100,9),9)</f>
        <v>0.127</v>
      </c>
      <c r="O655">
        <f t="shared" si="371"/>
        <v>764.65</v>
      </c>
      <c r="P655">
        <f t="shared" si="372"/>
        <v>1.86</v>
      </c>
      <c r="Q655">
        <f t="shared" si="373"/>
        <v>0</v>
      </c>
      <c r="R655">
        <f t="shared" si="374"/>
        <v>0</v>
      </c>
      <c r="S655">
        <f t="shared" si="375"/>
        <v>762.79</v>
      </c>
      <c r="T655">
        <f t="shared" si="376"/>
        <v>0</v>
      </c>
      <c r="U655">
        <f t="shared" si="377"/>
        <v>1.4249400000000001</v>
      </c>
      <c r="V655">
        <f t="shared" si="378"/>
        <v>0</v>
      </c>
      <c r="W655">
        <f t="shared" si="379"/>
        <v>0</v>
      </c>
      <c r="X655">
        <f t="shared" si="380"/>
        <v>533.95000000000005</v>
      </c>
      <c r="Y655">
        <f t="shared" si="381"/>
        <v>76.28</v>
      </c>
      <c r="AA655">
        <v>1473091778</v>
      </c>
      <c r="AB655">
        <f t="shared" si="382"/>
        <v>6020.87</v>
      </c>
      <c r="AC655">
        <f t="shared" si="383"/>
        <v>14.63</v>
      </c>
      <c r="AD655">
        <f t="shared" si="384"/>
        <v>0</v>
      </c>
      <c r="AE655">
        <f t="shared" si="385"/>
        <v>0</v>
      </c>
      <c r="AF655">
        <f t="shared" si="386"/>
        <v>6006.24</v>
      </c>
      <c r="AG655">
        <f t="shared" si="387"/>
        <v>0</v>
      </c>
      <c r="AH655">
        <f t="shared" si="388"/>
        <v>11.22</v>
      </c>
      <c r="AI655">
        <f t="shared" si="389"/>
        <v>0</v>
      </c>
      <c r="AJ655">
        <f t="shared" si="390"/>
        <v>0</v>
      </c>
      <c r="AK655">
        <v>6020.87</v>
      </c>
      <c r="AL655">
        <v>14.63</v>
      </c>
      <c r="AM655">
        <v>0</v>
      </c>
      <c r="AN655">
        <v>0</v>
      </c>
      <c r="AO655">
        <v>6006.24</v>
      </c>
      <c r="AP655">
        <v>0</v>
      </c>
      <c r="AQ655">
        <v>11.22</v>
      </c>
      <c r="AR655">
        <v>0</v>
      </c>
      <c r="AS655">
        <v>0</v>
      </c>
      <c r="AT655">
        <v>70</v>
      </c>
      <c r="AU655">
        <v>10</v>
      </c>
      <c r="AV655">
        <v>1</v>
      </c>
      <c r="AW655">
        <v>1</v>
      </c>
      <c r="AZ655">
        <v>1</v>
      </c>
      <c r="BA655">
        <v>1</v>
      </c>
      <c r="BB655">
        <v>1</v>
      </c>
      <c r="BC655">
        <v>1</v>
      </c>
      <c r="BD655" t="s">
        <v>3</v>
      </c>
      <c r="BE655" t="s">
        <v>3</v>
      </c>
      <c r="BF655" t="s">
        <v>3</v>
      </c>
      <c r="BG655" t="s">
        <v>3</v>
      </c>
      <c r="BH655">
        <v>0</v>
      </c>
      <c r="BI655">
        <v>4</v>
      </c>
      <c r="BJ655" t="s">
        <v>332</v>
      </c>
      <c r="BM655">
        <v>0</v>
      </c>
      <c r="BN655">
        <v>0</v>
      </c>
      <c r="BO655" t="s">
        <v>3</v>
      </c>
      <c r="BP655">
        <v>0</v>
      </c>
      <c r="BQ655">
        <v>1</v>
      </c>
      <c r="BR655">
        <v>0</v>
      </c>
      <c r="BS655">
        <v>1</v>
      </c>
      <c r="BT655">
        <v>1</v>
      </c>
      <c r="BU655">
        <v>1</v>
      </c>
      <c r="BV655">
        <v>1</v>
      </c>
      <c r="BW655">
        <v>1</v>
      </c>
      <c r="BX655">
        <v>1</v>
      </c>
      <c r="BY655" t="s">
        <v>3</v>
      </c>
      <c r="BZ655">
        <v>70</v>
      </c>
      <c r="CA655">
        <v>10</v>
      </c>
      <c r="CB655" t="s">
        <v>3</v>
      </c>
      <c r="CE655">
        <v>0</v>
      </c>
      <c r="CF655">
        <v>0</v>
      </c>
      <c r="CG655">
        <v>0</v>
      </c>
      <c r="CM655">
        <v>0</v>
      </c>
      <c r="CN655" t="s">
        <v>3</v>
      </c>
      <c r="CO655">
        <v>0</v>
      </c>
      <c r="CP655">
        <f t="shared" si="391"/>
        <v>764.65</v>
      </c>
      <c r="CQ655">
        <f t="shared" si="392"/>
        <v>14.63</v>
      </c>
      <c r="CR655">
        <f t="shared" si="393"/>
        <v>0</v>
      </c>
      <c r="CS655">
        <f t="shared" si="394"/>
        <v>0</v>
      </c>
      <c r="CT655">
        <f t="shared" si="395"/>
        <v>6006.24</v>
      </c>
      <c r="CU655">
        <f t="shared" si="396"/>
        <v>0</v>
      </c>
      <c r="CV655">
        <f t="shared" si="397"/>
        <v>11.22</v>
      </c>
      <c r="CW655">
        <f t="shared" si="398"/>
        <v>0</v>
      </c>
      <c r="CX655">
        <f t="shared" si="399"/>
        <v>0</v>
      </c>
      <c r="CY655">
        <f t="shared" si="400"/>
        <v>533.95299999999997</v>
      </c>
      <c r="CZ655">
        <f t="shared" si="401"/>
        <v>76.278999999999996</v>
      </c>
      <c r="DC655" t="s">
        <v>3</v>
      </c>
      <c r="DD655" t="s">
        <v>3</v>
      </c>
      <c r="DE655" t="s">
        <v>3</v>
      </c>
      <c r="DF655" t="s">
        <v>3</v>
      </c>
      <c r="DG655" t="s">
        <v>3</v>
      </c>
      <c r="DH655" t="s">
        <v>3</v>
      </c>
      <c r="DI655" t="s">
        <v>3</v>
      </c>
      <c r="DJ655" t="s">
        <v>3</v>
      </c>
      <c r="DK655" t="s">
        <v>3</v>
      </c>
      <c r="DL655" t="s">
        <v>3</v>
      </c>
      <c r="DM655" t="s">
        <v>3</v>
      </c>
      <c r="DN655">
        <v>0</v>
      </c>
      <c r="DO655">
        <v>0</v>
      </c>
      <c r="DP655">
        <v>1</v>
      </c>
      <c r="DQ655">
        <v>1</v>
      </c>
      <c r="DU655">
        <v>1003</v>
      </c>
      <c r="DV655" t="s">
        <v>26</v>
      </c>
      <c r="DW655" t="s">
        <v>26</v>
      </c>
      <c r="DX655">
        <v>100</v>
      </c>
      <c r="DZ655" t="s">
        <v>3</v>
      </c>
      <c r="EA655" t="s">
        <v>3</v>
      </c>
      <c r="EB655" t="s">
        <v>3</v>
      </c>
      <c r="EC655" t="s">
        <v>3</v>
      </c>
      <c r="EE655">
        <v>1441815344</v>
      </c>
      <c r="EF655">
        <v>1</v>
      </c>
      <c r="EG655" t="s">
        <v>21</v>
      </c>
      <c r="EH655">
        <v>0</v>
      </c>
      <c r="EI655" t="s">
        <v>3</v>
      </c>
      <c r="EJ655">
        <v>4</v>
      </c>
      <c r="EK655">
        <v>0</v>
      </c>
      <c r="EL655" t="s">
        <v>22</v>
      </c>
      <c r="EM655" t="s">
        <v>23</v>
      </c>
      <c r="EO655" t="s">
        <v>3</v>
      </c>
      <c r="EQ655">
        <v>0</v>
      </c>
      <c r="ER655">
        <v>6020.87</v>
      </c>
      <c r="ES655">
        <v>14.63</v>
      </c>
      <c r="ET655">
        <v>0</v>
      </c>
      <c r="EU655">
        <v>0</v>
      </c>
      <c r="EV655">
        <v>6006.24</v>
      </c>
      <c r="EW655">
        <v>11.22</v>
      </c>
      <c r="EX655">
        <v>0</v>
      </c>
      <c r="EY655">
        <v>0</v>
      </c>
      <c r="FQ655">
        <v>0</v>
      </c>
      <c r="FR655">
        <f t="shared" si="402"/>
        <v>0</v>
      </c>
      <c r="FS655">
        <v>0</v>
      </c>
      <c r="FX655">
        <v>70</v>
      </c>
      <c r="FY655">
        <v>10</v>
      </c>
      <c r="GA655" t="s">
        <v>3</v>
      </c>
      <c r="GD655">
        <v>0</v>
      </c>
      <c r="GF655">
        <v>-818188427</v>
      </c>
      <c r="GG655">
        <v>2</v>
      </c>
      <c r="GH655">
        <v>1</v>
      </c>
      <c r="GI655">
        <v>-2</v>
      </c>
      <c r="GJ655">
        <v>0</v>
      </c>
      <c r="GK655">
        <f>ROUND(R655*(R12)/100,2)</f>
        <v>0</v>
      </c>
      <c r="GL655">
        <f t="shared" si="403"/>
        <v>0</v>
      </c>
      <c r="GM655">
        <f t="shared" si="404"/>
        <v>1374.88</v>
      </c>
      <c r="GN655">
        <f t="shared" si="405"/>
        <v>0</v>
      </c>
      <c r="GO655">
        <f t="shared" si="406"/>
        <v>0</v>
      </c>
      <c r="GP655">
        <f t="shared" si="407"/>
        <v>1374.88</v>
      </c>
      <c r="GR655">
        <v>0</v>
      </c>
      <c r="GS655">
        <v>3</v>
      </c>
      <c r="GT655">
        <v>0</v>
      </c>
      <c r="GU655" t="s">
        <v>3</v>
      </c>
      <c r="GV655">
        <f t="shared" si="408"/>
        <v>0</v>
      </c>
      <c r="GW655">
        <v>1</v>
      </c>
      <c r="GX655">
        <f t="shared" si="409"/>
        <v>0</v>
      </c>
      <c r="HA655">
        <v>0</v>
      </c>
      <c r="HB655">
        <v>0</v>
      </c>
      <c r="HC655">
        <f t="shared" si="410"/>
        <v>0</v>
      </c>
      <c r="HE655" t="s">
        <v>3</v>
      </c>
      <c r="HF655" t="s">
        <v>3</v>
      </c>
      <c r="HM655" t="s">
        <v>3</v>
      </c>
      <c r="HN655" t="s">
        <v>3</v>
      </c>
      <c r="HO655" t="s">
        <v>3</v>
      </c>
      <c r="HP655" t="s">
        <v>3</v>
      </c>
      <c r="HQ655" t="s">
        <v>3</v>
      </c>
      <c r="IK655">
        <v>0</v>
      </c>
    </row>
    <row r="656" spans="1:245" x14ac:dyDescent="0.2">
      <c r="A656">
        <v>17</v>
      </c>
      <c r="B656">
        <v>1</v>
      </c>
      <c r="D656">
        <f>ROW(EtalonRes!A243)</f>
        <v>243</v>
      </c>
      <c r="E656" t="s">
        <v>3</v>
      </c>
      <c r="F656" t="s">
        <v>333</v>
      </c>
      <c r="G656" t="s">
        <v>334</v>
      </c>
      <c r="H656" t="s">
        <v>26</v>
      </c>
      <c r="I656">
        <f>ROUND(ROUND((635)*0.1/100,9),9)</f>
        <v>0.63500000000000001</v>
      </c>
      <c r="J656">
        <v>0</v>
      </c>
      <c r="K656">
        <f>ROUND(ROUND((635)*0.1/100,9),9)</f>
        <v>0.63500000000000001</v>
      </c>
      <c r="O656">
        <f t="shared" si="371"/>
        <v>129.41</v>
      </c>
      <c r="P656">
        <f t="shared" si="372"/>
        <v>0.24</v>
      </c>
      <c r="Q656">
        <f t="shared" si="373"/>
        <v>0</v>
      </c>
      <c r="R656">
        <f t="shared" si="374"/>
        <v>0</v>
      </c>
      <c r="S656">
        <f t="shared" si="375"/>
        <v>129.16999999999999</v>
      </c>
      <c r="T656">
        <f t="shared" si="376"/>
        <v>0</v>
      </c>
      <c r="U656">
        <f t="shared" si="377"/>
        <v>0.24130000000000001</v>
      </c>
      <c r="V656">
        <f t="shared" si="378"/>
        <v>0</v>
      </c>
      <c r="W656">
        <f t="shared" si="379"/>
        <v>0</v>
      </c>
      <c r="X656">
        <f t="shared" si="380"/>
        <v>90.42</v>
      </c>
      <c r="Y656">
        <f t="shared" si="381"/>
        <v>12.92</v>
      </c>
      <c r="AA656">
        <v>-1</v>
      </c>
      <c r="AB656">
        <f t="shared" si="382"/>
        <v>203.8</v>
      </c>
      <c r="AC656">
        <f t="shared" si="383"/>
        <v>0.38</v>
      </c>
      <c r="AD656">
        <f t="shared" si="384"/>
        <v>0</v>
      </c>
      <c r="AE656">
        <f t="shared" si="385"/>
        <v>0</v>
      </c>
      <c r="AF656">
        <f t="shared" si="386"/>
        <v>203.42</v>
      </c>
      <c r="AG656">
        <f t="shared" si="387"/>
        <v>0</v>
      </c>
      <c r="AH656">
        <f t="shared" si="388"/>
        <v>0.38</v>
      </c>
      <c r="AI656">
        <f t="shared" si="389"/>
        <v>0</v>
      </c>
      <c r="AJ656">
        <f t="shared" si="390"/>
        <v>0</v>
      </c>
      <c r="AK656">
        <v>203.8</v>
      </c>
      <c r="AL656">
        <v>0.38</v>
      </c>
      <c r="AM656">
        <v>0</v>
      </c>
      <c r="AN656">
        <v>0</v>
      </c>
      <c r="AO656">
        <v>203.42</v>
      </c>
      <c r="AP656">
        <v>0</v>
      </c>
      <c r="AQ656">
        <v>0.38</v>
      </c>
      <c r="AR656">
        <v>0</v>
      </c>
      <c r="AS656">
        <v>0</v>
      </c>
      <c r="AT656">
        <v>70</v>
      </c>
      <c r="AU656">
        <v>10</v>
      </c>
      <c r="AV656">
        <v>1</v>
      </c>
      <c r="AW656">
        <v>1</v>
      </c>
      <c r="AZ656">
        <v>1</v>
      </c>
      <c r="BA656">
        <v>1</v>
      </c>
      <c r="BB656">
        <v>1</v>
      </c>
      <c r="BC656">
        <v>1</v>
      </c>
      <c r="BD656" t="s">
        <v>3</v>
      </c>
      <c r="BE656" t="s">
        <v>3</v>
      </c>
      <c r="BF656" t="s">
        <v>3</v>
      </c>
      <c r="BG656" t="s">
        <v>3</v>
      </c>
      <c r="BH656">
        <v>0</v>
      </c>
      <c r="BI656">
        <v>4</v>
      </c>
      <c r="BJ656" t="s">
        <v>335</v>
      </c>
      <c r="BM656">
        <v>0</v>
      </c>
      <c r="BN656">
        <v>0</v>
      </c>
      <c r="BO656" t="s">
        <v>3</v>
      </c>
      <c r="BP656">
        <v>0</v>
      </c>
      <c r="BQ656">
        <v>1</v>
      </c>
      <c r="BR656">
        <v>0</v>
      </c>
      <c r="BS656">
        <v>1</v>
      </c>
      <c r="BT656">
        <v>1</v>
      </c>
      <c r="BU656">
        <v>1</v>
      </c>
      <c r="BV656">
        <v>1</v>
      </c>
      <c r="BW656">
        <v>1</v>
      </c>
      <c r="BX656">
        <v>1</v>
      </c>
      <c r="BY656" t="s">
        <v>3</v>
      </c>
      <c r="BZ656">
        <v>70</v>
      </c>
      <c r="CA656">
        <v>10</v>
      </c>
      <c r="CB656" t="s">
        <v>3</v>
      </c>
      <c r="CE656">
        <v>0</v>
      </c>
      <c r="CF656">
        <v>0</v>
      </c>
      <c r="CG656">
        <v>0</v>
      </c>
      <c r="CM656">
        <v>0</v>
      </c>
      <c r="CN656" t="s">
        <v>3</v>
      </c>
      <c r="CO656">
        <v>0</v>
      </c>
      <c r="CP656">
        <f t="shared" si="391"/>
        <v>129.41</v>
      </c>
      <c r="CQ656">
        <f t="shared" si="392"/>
        <v>0.38</v>
      </c>
      <c r="CR656">
        <f t="shared" si="393"/>
        <v>0</v>
      </c>
      <c r="CS656">
        <f t="shared" si="394"/>
        <v>0</v>
      </c>
      <c r="CT656">
        <f t="shared" si="395"/>
        <v>203.42</v>
      </c>
      <c r="CU656">
        <f t="shared" si="396"/>
        <v>0</v>
      </c>
      <c r="CV656">
        <f t="shared" si="397"/>
        <v>0.38</v>
      </c>
      <c r="CW656">
        <f t="shared" si="398"/>
        <v>0</v>
      </c>
      <c r="CX656">
        <f t="shared" si="399"/>
        <v>0</v>
      </c>
      <c r="CY656">
        <f t="shared" si="400"/>
        <v>90.418999999999997</v>
      </c>
      <c r="CZ656">
        <f t="shared" si="401"/>
        <v>12.916999999999998</v>
      </c>
      <c r="DC656" t="s">
        <v>3</v>
      </c>
      <c r="DD656" t="s">
        <v>3</v>
      </c>
      <c r="DE656" t="s">
        <v>3</v>
      </c>
      <c r="DF656" t="s">
        <v>3</v>
      </c>
      <c r="DG656" t="s">
        <v>3</v>
      </c>
      <c r="DH656" t="s">
        <v>3</v>
      </c>
      <c r="DI656" t="s">
        <v>3</v>
      </c>
      <c r="DJ656" t="s">
        <v>3</v>
      </c>
      <c r="DK656" t="s">
        <v>3</v>
      </c>
      <c r="DL656" t="s">
        <v>3</v>
      </c>
      <c r="DM656" t="s">
        <v>3</v>
      </c>
      <c r="DN656">
        <v>0</v>
      </c>
      <c r="DO656">
        <v>0</v>
      </c>
      <c r="DP656">
        <v>1</v>
      </c>
      <c r="DQ656">
        <v>1</v>
      </c>
      <c r="DU656">
        <v>1003</v>
      </c>
      <c r="DV656" t="s">
        <v>26</v>
      </c>
      <c r="DW656" t="s">
        <v>26</v>
      </c>
      <c r="DX656">
        <v>100</v>
      </c>
      <c r="DZ656" t="s">
        <v>3</v>
      </c>
      <c r="EA656" t="s">
        <v>3</v>
      </c>
      <c r="EB656" t="s">
        <v>3</v>
      </c>
      <c r="EC656" t="s">
        <v>3</v>
      </c>
      <c r="EE656">
        <v>1441815344</v>
      </c>
      <c r="EF656">
        <v>1</v>
      </c>
      <c r="EG656" t="s">
        <v>21</v>
      </c>
      <c r="EH656">
        <v>0</v>
      </c>
      <c r="EI656" t="s">
        <v>3</v>
      </c>
      <c r="EJ656">
        <v>4</v>
      </c>
      <c r="EK656">
        <v>0</v>
      </c>
      <c r="EL656" t="s">
        <v>22</v>
      </c>
      <c r="EM656" t="s">
        <v>23</v>
      </c>
      <c r="EO656" t="s">
        <v>3</v>
      </c>
      <c r="EQ656">
        <v>1024</v>
      </c>
      <c r="ER656">
        <v>203.8</v>
      </c>
      <c r="ES656">
        <v>0.38</v>
      </c>
      <c r="ET656">
        <v>0</v>
      </c>
      <c r="EU656">
        <v>0</v>
      </c>
      <c r="EV656">
        <v>203.42</v>
      </c>
      <c r="EW656">
        <v>0.38</v>
      </c>
      <c r="EX656">
        <v>0</v>
      </c>
      <c r="EY656">
        <v>0</v>
      </c>
      <c r="FQ656">
        <v>0</v>
      </c>
      <c r="FR656">
        <f t="shared" si="402"/>
        <v>0</v>
      </c>
      <c r="FS656">
        <v>0</v>
      </c>
      <c r="FX656">
        <v>70</v>
      </c>
      <c r="FY656">
        <v>10</v>
      </c>
      <c r="GA656" t="s">
        <v>3</v>
      </c>
      <c r="GD656">
        <v>0</v>
      </c>
      <c r="GF656">
        <v>1526751817</v>
      </c>
      <c r="GG656">
        <v>2</v>
      </c>
      <c r="GH656">
        <v>1</v>
      </c>
      <c r="GI656">
        <v>-2</v>
      </c>
      <c r="GJ656">
        <v>0</v>
      </c>
      <c r="GK656">
        <f>ROUND(R656*(R12)/100,2)</f>
        <v>0</v>
      </c>
      <c r="GL656">
        <f t="shared" si="403"/>
        <v>0</v>
      </c>
      <c r="GM656">
        <f t="shared" si="404"/>
        <v>232.75</v>
      </c>
      <c r="GN656">
        <f t="shared" si="405"/>
        <v>0</v>
      </c>
      <c r="GO656">
        <f t="shared" si="406"/>
        <v>0</v>
      </c>
      <c r="GP656">
        <f t="shared" si="407"/>
        <v>232.75</v>
      </c>
      <c r="GR656">
        <v>0</v>
      </c>
      <c r="GS656">
        <v>3</v>
      </c>
      <c r="GT656">
        <v>0</v>
      </c>
      <c r="GU656" t="s">
        <v>3</v>
      </c>
      <c r="GV656">
        <f t="shared" si="408"/>
        <v>0</v>
      </c>
      <c r="GW656">
        <v>1</v>
      </c>
      <c r="GX656">
        <f t="shared" si="409"/>
        <v>0</v>
      </c>
      <c r="HA656">
        <v>0</v>
      </c>
      <c r="HB656">
        <v>0</v>
      </c>
      <c r="HC656">
        <f t="shared" si="410"/>
        <v>0</v>
      </c>
      <c r="HE656" t="s">
        <v>3</v>
      </c>
      <c r="HF656" t="s">
        <v>3</v>
      </c>
      <c r="HM656" t="s">
        <v>3</v>
      </c>
      <c r="HN656" t="s">
        <v>3</v>
      </c>
      <c r="HO656" t="s">
        <v>3</v>
      </c>
      <c r="HP656" t="s">
        <v>3</v>
      </c>
      <c r="HQ656" t="s">
        <v>3</v>
      </c>
      <c r="IK656">
        <v>0</v>
      </c>
    </row>
    <row r="657" spans="1:245" x14ac:dyDescent="0.2">
      <c r="A657">
        <v>17</v>
      </c>
      <c r="B657">
        <v>1</v>
      </c>
      <c r="D657">
        <f>ROW(EtalonRes!A245)</f>
        <v>245</v>
      </c>
      <c r="E657" t="s">
        <v>336</v>
      </c>
      <c r="F657" t="s">
        <v>330</v>
      </c>
      <c r="G657" t="s">
        <v>337</v>
      </c>
      <c r="H657" t="s">
        <v>26</v>
      </c>
      <c r="I657">
        <f>ROUND(ROUND((10+140+20)*0.2*0.1/100,9),9)</f>
        <v>3.4000000000000002E-2</v>
      </c>
      <c r="J657">
        <v>0</v>
      </c>
      <c r="K657">
        <f>ROUND(ROUND((10+140+20)*0.2*0.1/100,9),9)</f>
        <v>3.4000000000000002E-2</v>
      </c>
      <c r="O657">
        <f t="shared" si="371"/>
        <v>204.71</v>
      </c>
      <c r="P657">
        <f t="shared" si="372"/>
        <v>0.5</v>
      </c>
      <c r="Q657">
        <f t="shared" si="373"/>
        <v>0</v>
      </c>
      <c r="R657">
        <f t="shared" si="374"/>
        <v>0</v>
      </c>
      <c r="S657">
        <f t="shared" si="375"/>
        <v>204.21</v>
      </c>
      <c r="T657">
        <f t="shared" si="376"/>
        <v>0</v>
      </c>
      <c r="U657">
        <f t="shared" si="377"/>
        <v>0.38148000000000004</v>
      </c>
      <c r="V657">
        <f t="shared" si="378"/>
        <v>0</v>
      </c>
      <c r="W657">
        <f t="shared" si="379"/>
        <v>0</v>
      </c>
      <c r="X657">
        <f t="shared" si="380"/>
        <v>142.94999999999999</v>
      </c>
      <c r="Y657">
        <f t="shared" si="381"/>
        <v>20.420000000000002</v>
      </c>
      <c r="AA657">
        <v>1473091778</v>
      </c>
      <c r="AB657">
        <f t="shared" si="382"/>
        <v>6020.87</v>
      </c>
      <c r="AC657">
        <f t="shared" si="383"/>
        <v>14.63</v>
      </c>
      <c r="AD657">
        <f t="shared" si="384"/>
        <v>0</v>
      </c>
      <c r="AE657">
        <f t="shared" si="385"/>
        <v>0</v>
      </c>
      <c r="AF657">
        <f t="shared" si="386"/>
        <v>6006.24</v>
      </c>
      <c r="AG657">
        <f t="shared" si="387"/>
        <v>0</v>
      </c>
      <c r="AH657">
        <f t="shared" si="388"/>
        <v>11.22</v>
      </c>
      <c r="AI657">
        <f t="shared" si="389"/>
        <v>0</v>
      </c>
      <c r="AJ657">
        <f t="shared" si="390"/>
        <v>0</v>
      </c>
      <c r="AK657">
        <v>6020.87</v>
      </c>
      <c r="AL657">
        <v>14.63</v>
      </c>
      <c r="AM657">
        <v>0</v>
      </c>
      <c r="AN657">
        <v>0</v>
      </c>
      <c r="AO657">
        <v>6006.24</v>
      </c>
      <c r="AP657">
        <v>0</v>
      </c>
      <c r="AQ657">
        <v>11.22</v>
      </c>
      <c r="AR657">
        <v>0</v>
      </c>
      <c r="AS657">
        <v>0</v>
      </c>
      <c r="AT657">
        <v>70</v>
      </c>
      <c r="AU657">
        <v>10</v>
      </c>
      <c r="AV657">
        <v>1</v>
      </c>
      <c r="AW657">
        <v>1</v>
      </c>
      <c r="AZ657">
        <v>1</v>
      </c>
      <c r="BA657">
        <v>1</v>
      </c>
      <c r="BB657">
        <v>1</v>
      </c>
      <c r="BC657">
        <v>1</v>
      </c>
      <c r="BD657" t="s">
        <v>3</v>
      </c>
      <c r="BE657" t="s">
        <v>3</v>
      </c>
      <c r="BF657" t="s">
        <v>3</v>
      </c>
      <c r="BG657" t="s">
        <v>3</v>
      </c>
      <c r="BH657">
        <v>0</v>
      </c>
      <c r="BI657">
        <v>4</v>
      </c>
      <c r="BJ657" t="s">
        <v>332</v>
      </c>
      <c r="BM657">
        <v>0</v>
      </c>
      <c r="BN657">
        <v>0</v>
      </c>
      <c r="BO657" t="s">
        <v>3</v>
      </c>
      <c r="BP657">
        <v>0</v>
      </c>
      <c r="BQ657">
        <v>1</v>
      </c>
      <c r="BR657">
        <v>0</v>
      </c>
      <c r="BS657">
        <v>1</v>
      </c>
      <c r="BT657">
        <v>1</v>
      </c>
      <c r="BU657">
        <v>1</v>
      </c>
      <c r="BV657">
        <v>1</v>
      </c>
      <c r="BW657">
        <v>1</v>
      </c>
      <c r="BX657">
        <v>1</v>
      </c>
      <c r="BY657" t="s">
        <v>3</v>
      </c>
      <c r="BZ657">
        <v>70</v>
      </c>
      <c r="CA657">
        <v>10</v>
      </c>
      <c r="CB657" t="s">
        <v>3</v>
      </c>
      <c r="CE657">
        <v>0</v>
      </c>
      <c r="CF657">
        <v>0</v>
      </c>
      <c r="CG657">
        <v>0</v>
      </c>
      <c r="CM657">
        <v>0</v>
      </c>
      <c r="CN657" t="s">
        <v>3</v>
      </c>
      <c r="CO657">
        <v>0</v>
      </c>
      <c r="CP657">
        <f t="shared" si="391"/>
        <v>204.71</v>
      </c>
      <c r="CQ657">
        <f t="shared" si="392"/>
        <v>14.63</v>
      </c>
      <c r="CR657">
        <f t="shared" si="393"/>
        <v>0</v>
      </c>
      <c r="CS657">
        <f t="shared" si="394"/>
        <v>0</v>
      </c>
      <c r="CT657">
        <f t="shared" si="395"/>
        <v>6006.24</v>
      </c>
      <c r="CU657">
        <f t="shared" si="396"/>
        <v>0</v>
      </c>
      <c r="CV657">
        <f t="shared" si="397"/>
        <v>11.22</v>
      </c>
      <c r="CW657">
        <f t="shared" si="398"/>
        <v>0</v>
      </c>
      <c r="CX657">
        <f t="shared" si="399"/>
        <v>0</v>
      </c>
      <c r="CY657">
        <f t="shared" si="400"/>
        <v>142.947</v>
      </c>
      <c r="CZ657">
        <f t="shared" si="401"/>
        <v>20.421000000000003</v>
      </c>
      <c r="DC657" t="s">
        <v>3</v>
      </c>
      <c r="DD657" t="s">
        <v>3</v>
      </c>
      <c r="DE657" t="s">
        <v>3</v>
      </c>
      <c r="DF657" t="s">
        <v>3</v>
      </c>
      <c r="DG657" t="s">
        <v>3</v>
      </c>
      <c r="DH657" t="s">
        <v>3</v>
      </c>
      <c r="DI657" t="s">
        <v>3</v>
      </c>
      <c r="DJ657" t="s">
        <v>3</v>
      </c>
      <c r="DK657" t="s">
        <v>3</v>
      </c>
      <c r="DL657" t="s">
        <v>3</v>
      </c>
      <c r="DM657" t="s">
        <v>3</v>
      </c>
      <c r="DN657">
        <v>0</v>
      </c>
      <c r="DO657">
        <v>0</v>
      </c>
      <c r="DP657">
        <v>1</v>
      </c>
      <c r="DQ657">
        <v>1</v>
      </c>
      <c r="DU657">
        <v>1003</v>
      </c>
      <c r="DV657" t="s">
        <v>26</v>
      </c>
      <c r="DW657" t="s">
        <v>26</v>
      </c>
      <c r="DX657">
        <v>100</v>
      </c>
      <c r="DZ657" t="s">
        <v>3</v>
      </c>
      <c r="EA657" t="s">
        <v>3</v>
      </c>
      <c r="EB657" t="s">
        <v>3</v>
      </c>
      <c r="EC657" t="s">
        <v>3</v>
      </c>
      <c r="EE657">
        <v>1441815344</v>
      </c>
      <c r="EF657">
        <v>1</v>
      </c>
      <c r="EG657" t="s">
        <v>21</v>
      </c>
      <c r="EH657">
        <v>0</v>
      </c>
      <c r="EI657" t="s">
        <v>3</v>
      </c>
      <c r="EJ657">
        <v>4</v>
      </c>
      <c r="EK657">
        <v>0</v>
      </c>
      <c r="EL657" t="s">
        <v>22</v>
      </c>
      <c r="EM657" t="s">
        <v>23</v>
      </c>
      <c r="EO657" t="s">
        <v>3</v>
      </c>
      <c r="EQ657">
        <v>0</v>
      </c>
      <c r="ER657">
        <v>6020.87</v>
      </c>
      <c r="ES657">
        <v>14.63</v>
      </c>
      <c r="ET657">
        <v>0</v>
      </c>
      <c r="EU657">
        <v>0</v>
      </c>
      <c r="EV657">
        <v>6006.24</v>
      </c>
      <c r="EW657">
        <v>11.22</v>
      </c>
      <c r="EX657">
        <v>0</v>
      </c>
      <c r="EY657">
        <v>0</v>
      </c>
      <c r="FQ657">
        <v>0</v>
      </c>
      <c r="FR657">
        <f t="shared" si="402"/>
        <v>0</v>
      </c>
      <c r="FS657">
        <v>0</v>
      </c>
      <c r="FX657">
        <v>70</v>
      </c>
      <c r="FY657">
        <v>10</v>
      </c>
      <c r="GA657" t="s">
        <v>3</v>
      </c>
      <c r="GD657">
        <v>0</v>
      </c>
      <c r="GF657">
        <v>506775621</v>
      </c>
      <c r="GG657">
        <v>2</v>
      </c>
      <c r="GH657">
        <v>1</v>
      </c>
      <c r="GI657">
        <v>-2</v>
      </c>
      <c r="GJ657">
        <v>0</v>
      </c>
      <c r="GK657">
        <f>ROUND(R657*(R12)/100,2)</f>
        <v>0</v>
      </c>
      <c r="GL657">
        <f t="shared" si="403"/>
        <v>0</v>
      </c>
      <c r="GM657">
        <f t="shared" si="404"/>
        <v>368.08</v>
      </c>
      <c r="GN657">
        <f t="shared" si="405"/>
        <v>0</v>
      </c>
      <c r="GO657">
        <f t="shared" si="406"/>
        <v>0</v>
      </c>
      <c r="GP657">
        <f t="shared" si="407"/>
        <v>368.08</v>
      </c>
      <c r="GR657">
        <v>0</v>
      </c>
      <c r="GS657">
        <v>3</v>
      </c>
      <c r="GT657">
        <v>0</v>
      </c>
      <c r="GU657" t="s">
        <v>3</v>
      </c>
      <c r="GV657">
        <f t="shared" si="408"/>
        <v>0</v>
      </c>
      <c r="GW657">
        <v>1</v>
      </c>
      <c r="GX657">
        <f t="shared" si="409"/>
        <v>0</v>
      </c>
      <c r="HA657">
        <v>0</v>
      </c>
      <c r="HB657">
        <v>0</v>
      </c>
      <c r="HC657">
        <f t="shared" si="410"/>
        <v>0</v>
      </c>
      <c r="HE657" t="s">
        <v>3</v>
      </c>
      <c r="HF657" t="s">
        <v>3</v>
      </c>
      <c r="HM657" t="s">
        <v>3</v>
      </c>
      <c r="HN657" t="s">
        <v>3</v>
      </c>
      <c r="HO657" t="s">
        <v>3</v>
      </c>
      <c r="HP657" t="s">
        <v>3</v>
      </c>
      <c r="HQ657" t="s">
        <v>3</v>
      </c>
      <c r="IK657">
        <v>0</v>
      </c>
    </row>
    <row r="658" spans="1:245" x14ac:dyDescent="0.2">
      <c r="A658">
        <v>17</v>
      </c>
      <c r="B658">
        <v>1</v>
      </c>
      <c r="D658">
        <f>ROW(EtalonRes!A247)</f>
        <v>247</v>
      </c>
      <c r="E658" t="s">
        <v>3</v>
      </c>
      <c r="F658" t="s">
        <v>333</v>
      </c>
      <c r="G658" t="s">
        <v>338</v>
      </c>
      <c r="H658" t="s">
        <v>26</v>
      </c>
      <c r="I658">
        <f>ROUND(ROUND((10+140+20)*0.1/100,9),9)</f>
        <v>0.17</v>
      </c>
      <c r="J658">
        <v>0</v>
      </c>
      <c r="K658">
        <f>ROUND(ROUND((10+140+20)*0.1/100,9),9)</f>
        <v>0.17</v>
      </c>
      <c r="O658">
        <f t="shared" si="371"/>
        <v>34.64</v>
      </c>
      <c r="P658">
        <f t="shared" si="372"/>
        <v>0.06</v>
      </c>
      <c r="Q658">
        <f t="shared" si="373"/>
        <v>0</v>
      </c>
      <c r="R658">
        <f t="shared" si="374"/>
        <v>0</v>
      </c>
      <c r="S658">
        <f t="shared" si="375"/>
        <v>34.58</v>
      </c>
      <c r="T658">
        <f t="shared" si="376"/>
        <v>0</v>
      </c>
      <c r="U658">
        <f t="shared" si="377"/>
        <v>6.4600000000000005E-2</v>
      </c>
      <c r="V658">
        <f t="shared" si="378"/>
        <v>0</v>
      </c>
      <c r="W658">
        <f t="shared" si="379"/>
        <v>0</v>
      </c>
      <c r="X658">
        <f t="shared" si="380"/>
        <v>24.21</v>
      </c>
      <c r="Y658">
        <f t="shared" si="381"/>
        <v>3.46</v>
      </c>
      <c r="AA658">
        <v>-1</v>
      </c>
      <c r="AB658">
        <f t="shared" si="382"/>
        <v>203.8</v>
      </c>
      <c r="AC658">
        <f t="shared" si="383"/>
        <v>0.38</v>
      </c>
      <c r="AD658">
        <f t="shared" si="384"/>
        <v>0</v>
      </c>
      <c r="AE658">
        <f t="shared" si="385"/>
        <v>0</v>
      </c>
      <c r="AF658">
        <f t="shared" si="386"/>
        <v>203.42</v>
      </c>
      <c r="AG658">
        <f t="shared" si="387"/>
        <v>0</v>
      </c>
      <c r="AH658">
        <f t="shared" si="388"/>
        <v>0.38</v>
      </c>
      <c r="AI658">
        <f t="shared" si="389"/>
        <v>0</v>
      </c>
      <c r="AJ658">
        <f t="shared" si="390"/>
        <v>0</v>
      </c>
      <c r="AK658">
        <v>203.8</v>
      </c>
      <c r="AL658">
        <v>0.38</v>
      </c>
      <c r="AM658">
        <v>0</v>
      </c>
      <c r="AN658">
        <v>0</v>
      </c>
      <c r="AO658">
        <v>203.42</v>
      </c>
      <c r="AP658">
        <v>0</v>
      </c>
      <c r="AQ658">
        <v>0.38</v>
      </c>
      <c r="AR658">
        <v>0</v>
      </c>
      <c r="AS658">
        <v>0</v>
      </c>
      <c r="AT658">
        <v>70</v>
      </c>
      <c r="AU658">
        <v>10</v>
      </c>
      <c r="AV658">
        <v>1</v>
      </c>
      <c r="AW658">
        <v>1</v>
      </c>
      <c r="AZ658">
        <v>1</v>
      </c>
      <c r="BA658">
        <v>1</v>
      </c>
      <c r="BB658">
        <v>1</v>
      </c>
      <c r="BC658">
        <v>1</v>
      </c>
      <c r="BD658" t="s">
        <v>3</v>
      </c>
      <c r="BE658" t="s">
        <v>3</v>
      </c>
      <c r="BF658" t="s">
        <v>3</v>
      </c>
      <c r="BG658" t="s">
        <v>3</v>
      </c>
      <c r="BH658">
        <v>0</v>
      </c>
      <c r="BI658">
        <v>4</v>
      </c>
      <c r="BJ658" t="s">
        <v>335</v>
      </c>
      <c r="BM658">
        <v>0</v>
      </c>
      <c r="BN658">
        <v>0</v>
      </c>
      <c r="BO658" t="s">
        <v>3</v>
      </c>
      <c r="BP658">
        <v>0</v>
      </c>
      <c r="BQ658">
        <v>1</v>
      </c>
      <c r="BR658">
        <v>0</v>
      </c>
      <c r="BS658">
        <v>1</v>
      </c>
      <c r="BT658">
        <v>1</v>
      </c>
      <c r="BU658">
        <v>1</v>
      </c>
      <c r="BV658">
        <v>1</v>
      </c>
      <c r="BW658">
        <v>1</v>
      </c>
      <c r="BX658">
        <v>1</v>
      </c>
      <c r="BY658" t="s">
        <v>3</v>
      </c>
      <c r="BZ658">
        <v>70</v>
      </c>
      <c r="CA658">
        <v>10</v>
      </c>
      <c r="CB658" t="s">
        <v>3</v>
      </c>
      <c r="CE658">
        <v>0</v>
      </c>
      <c r="CF658">
        <v>0</v>
      </c>
      <c r="CG658">
        <v>0</v>
      </c>
      <c r="CM658">
        <v>0</v>
      </c>
      <c r="CN658" t="s">
        <v>3</v>
      </c>
      <c r="CO658">
        <v>0</v>
      </c>
      <c r="CP658">
        <f t="shared" si="391"/>
        <v>34.64</v>
      </c>
      <c r="CQ658">
        <f t="shared" si="392"/>
        <v>0.38</v>
      </c>
      <c r="CR658">
        <f t="shared" si="393"/>
        <v>0</v>
      </c>
      <c r="CS658">
        <f t="shared" si="394"/>
        <v>0</v>
      </c>
      <c r="CT658">
        <f t="shared" si="395"/>
        <v>203.42</v>
      </c>
      <c r="CU658">
        <f t="shared" si="396"/>
        <v>0</v>
      </c>
      <c r="CV658">
        <f t="shared" si="397"/>
        <v>0.38</v>
      </c>
      <c r="CW658">
        <f t="shared" si="398"/>
        <v>0</v>
      </c>
      <c r="CX658">
        <f t="shared" si="399"/>
        <v>0</v>
      </c>
      <c r="CY658">
        <f t="shared" si="400"/>
        <v>24.206</v>
      </c>
      <c r="CZ658">
        <f t="shared" si="401"/>
        <v>3.4579999999999997</v>
      </c>
      <c r="DC658" t="s">
        <v>3</v>
      </c>
      <c r="DD658" t="s">
        <v>3</v>
      </c>
      <c r="DE658" t="s">
        <v>3</v>
      </c>
      <c r="DF658" t="s">
        <v>3</v>
      </c>
      <c r="DG658" t="s">
        <v>3</v>
      </c>
      <c r="DH658" t="s">
        <v>3</v>
      </c>
      <c r="DI658" t="s">
        <v>3</v>
      </c>
      <c r="DJ658" t="s">
        <v>3</v>
      </c>
      <c r="DK658" t="s">
        <v>3</v>
      </c>
      <c r="DL658" t="s">
        <v>3</v>
      </c>
      <c r="DM658" t="s">
        <v>3</v>
      </c>
      <c r="DN658">
        <v>0</v>
      </c>
      <c r="DO658">
        <v>0</v>
      </c>
      <c r="DP658">
        <v>1</v>
      </c>
      <c r="DQ658">
        <v>1</v>
      </c>
      <c r="DU658">
        <v>1003</v>
      </c>
      <c r="DV658" t="s">
        <v>26</v>
      </c>
      <c r="DW658" t="s">
        <v>26</v>
      </c>
      <c r="DX658">
        <v>100</v>
      </c>
      <c r="DZ658" t="s">
        <v>3</v>
      </c>
      <c r="EA658" t="s">
        <v>3</v>
      </c>
      <c r="EB658" t="s">
        <v>3</v>
      </c>
      <c r="EC658" t="s">
        <v>3</v>
      </c>
      <c r="EE658">
        <v>1441815344</v>
      </c>
      <c r="EF658">
        <v>1</v>
      </c>
      <c r="EG658" t="s">
        <v>21</v>
      </c>
      <c r="EH658">
        <v>0</v>
      </c>
      <c r="EI658" t="s">
        <v>3</v>
      </c>
      <c r="EJ658">
        <v>4</v>
      </c>
      <c r="EK658">
        <v>0</v>
      </c>
      <c r="EL658" t="s">
        <v>22</v>
      </c>
      <c r="EM658" t="s">
        <v>23</v>
      </c>
      <c r="EO658" t="s">
        <v>3</v>
      </c>
      <c r="EQ658">
        <v>1024</v>
      </c>
      <c r="ER658">
        <v>203.8</v>
      </c>
      <c r="ES658">
        <v>0.38</v>
      </c>
      <c r="ET658">
        <v>0</v>
      </c>
      <c r="EU658">
        <v>0</v>
      </c>
      <c r="EV658">
        <v>203.42</v>
      </c>
      <c r="EW658">
        <v>0.38</v>
      </c>
      <c r="EX658">
        <v>0</v>
      </c>
      <c r="EY658">
        <v>0</v>
      </c>
      <c r="FQ658">
        <v>0</v>
      </c>
      <c r="FR658">
        <f t="shared" si="402"/>
        <v>0</v>
      </c>
      <c r="FS658">
        <v>0</v>
      </c>
      <c r="FX658">
        <v>70</v>
      </c>
      <c r="FY658">
        <v>10</v>
      </c>
      <c r="GA658" t="s">
        <v>3</v>
      </c>
      <c r="GD658">
        <v>0</v>
      </c>
      <c r="GF658">
        <v>-706526074</v>
      </c>
      <c r="GG658">
        <v>2</v>
      </c>
      <c r="GH658">
        <v>1</v>
      </c>
      <c r="GI658">
        <v>-2</v>
      </c>
      <c r="GJ658">
        <v>0</v>
      </c>
      <c r="GK658">
        <f>ROUND(R658*(R12)/100,2)</f>
        <v>0</v>
      </c>
      <c r="GL658">
        <f t="shared" si="403"/>
        <v>0</v>
      </c>
      <c r="GM658">
        <f t="shared" si="404"/>
        <v>62.31</v>
      </c>
      <c r="GN658">
        <f t="shared" si="405"/>
        <v>0</v>
      </c>
      <c r="GO658">
        <f t="shared" si="406"/>
        <v>0</v>
      </c>
      <c r="GP658">
        <f t="shared" si="407"/>
        <v>62.31</v>
      </c>
      <c r="GR658">
        <v>0</v>
      </c>
      <c r="GS658">
        <v>3</v>
      </c>
      <c r="GT658">
        <v>0</v>
      </c>
      <c r="GU658" t="s">
        <v>3</v>
      </c>
      <c r="GV658">
        <f t="shared" si="408"/>
        <v>0</v>
      </c>
      <c r="GW658">
        <v>1</v>
      </c>
      <c r="GX658">
        <f t="shared" si="409"/>
        <v>0</v>
      </c>
      <c r="HA658">
        <v>0</v>
      </c>
      <c r="HB658">
        <v>0</v>
      </c>
      <c r="HC658">
        <f t="shared" si="410"/>
        <v>0</v>
      </c>
      <c r="HE658" t="s">
        <v>3</v>
      </c>
      <c r="HF658" t="s">
        <v>3</v>
      </c>
      <c r="HM658" t="s">
        <v>3</v>
      </c>
      <c r="HN658" t="s">
        <v>3</v>
      </c>
      <c r="HO658" t="s">
        <v>3</v>
      </c>
      <c r="HP658" t="s">
        <v>3</v>
      </c>
      <c r="HQ658" t="s">
        <v>3</v>
      </c>
      <c r="IK658">
        <v>0</v>
      </c>
    </row>
    <row r="659" spans="1:245" x14ac:dyDescent="0.2">
      <c r="A659">
        <v>17</v>
      </c>
      <c r="B659">
        <v>1</v>
      </c>
      <c r="D659">
        <f>ROW(EtalonRes!A249)</f>
        <v>249</v>
      </c>
      <c r="E659" t="s">
        <v>339</v>
      </c>
      <c r="F659" t="s">
        <v>340</v>
      </c>
      <c r="G659" t="s">
        <v>341</v>
      </c>
      <c r="H659" t="s">
        <v>26</v>
      </c>
      <c r="I659">
        <f>ROUND(ROUND((200)*0.2*0.1/100,9),9)</f>
        <v>0.04</v>
      </c>
      <c r="J659">
        <v>0</v>
      </c>
      <c r="K659">
        <f>ROUND(ROUND((200)*0.2*0.1/100,9),9)</f>
        <v>0.04</v>
      </c>
      <c r="O659">
        <f t="shared" si="371"/>
        <v>255.01</v>
      </c>
      <c r="P659">
        <f t="shared" si="372"/>
        <v>0.63</v>
      </c>
      <c r="Q659">
        <f t="shared" si="373"/>
        <v>0</v>
      </c>
      <c r="R659">
        <f t="shared" si="374"/>
        <v>0</v>
      </c>
      <c r="S659">
        <f t="shared" si="375"/>
        <v>254.38</v>
      </c>
      <c r="T659">
        <f t="shared" si="376"/>
        <v>0</v>
      </c>
      <c r="U659">
        <f t="shared" si="377"/>
        <v>0.47520000000000007</v>
      </c>
      <c r="V659">
        <f t="shared" si="378"/>
        <v>0</v>
      </c>
      <c r="W659">
        <f t="shared" si="379"/>
        <v>0</v>
      </c>
      <c r="X659">
        <f t="shared" si="380"/>
        <v>178.07</v>
      </c>
      <c r="Y659">
        <f t="shared" si="381"/>
        <v>25.44</v>
      </c>
      <c r="AA659">
        <v>1473091778</v>
      </c>
      <c r="AB659">
        <f t="shared" si="382"/>
        <v>6375.3</v>
      </c>
      <c r="AC659">
        <f t="shared" si="383"/>
        <v>15.76</v>
      </c>
      <c r="AD659">
        <f t="shared" si="384"/>
        <v>0</v>
      </c>
      <c r="AE659">
        <f t="shared" si="385"/>
        <v>0</v>
      </c>
      <c r="AF659">
        <f t="shared" si="386"/>
        <v>6359.54</v>
      </c>
      <c r="AG659">
        <f t="shared" si="387"/>
        <v>0</v>
      </c>
      <c r="AH659">
        <f t="shared" si="388"/>
        <v>11.88</v>
      </c>
      <c r="AI659">
        <f t="shared" si="389"/>
        <v>0</v>
      </c>
      <c r="AJ659">
        <f t="shared" si="390"/>
        <v>0</v>
      </c>
      <c r="AK659">
        <v>6375.3</v>
      </c>
      <c r="AL659">
        <v>15.76</v>
      </c>
      <c r="AM659">
        <v>0</v>
      </c>
      <c r="AN659">
        <v>0</v>
      </c>
      <c r="AO659">
        <v>6359.54</v>
      </c>
      <c r="AP659">
        <v>0</v>
      </c>
      <c r="AQ659">
        <v>11.88</v>
      </c>
      <c r="AR659">
        <v>0</v>
      </c>
      <c r="AS659">
        <v>0</v>
      </c>
      <c r="AT659">
        <v>70</v>
      </c>
      <c r="AU659">
        <v>10</v>
      </c>
      <c r="AV659">
        <v>1</v>
      </c>
      <c r="AW659">
        <v>1</v>
      </c>
      <c r="AZ659">
        <v>1</v>
      </c>
      <c r="BA659">
        <v>1</v>
      </c>
      <c r="BB659">
        <v>1</v>
      </c>
      <c r="BC659">
        <v>1</v>
      </c>
      <c r="BD659" t="s">
        <v>3</v>
      </c>
      <c r="BE659" t="s">
        <v>3</v>
      </c>
      <c r="BF659" t="s">
        <v>3</v>
      </c>
      <c r="BG659" t="s">
        <v>3</v>
      </c>
      <c r="BH659">
        <v>0</v>
      </c>
      <c r="BI659">
        <v>4</v>
      </c>
      <c r="BJ659" t="s">
        <v>342</v>
      </c>
      <c r="BM659">
        <v>0</v>
      </c>
      <c r="BN659">
        <v>0</v>
      </c>
      <c r="BO659" t="s">
        <v>3</v>
      </c>
      <c r="BP659">
        <v>0</v>
      </c>
      <c r="BQ659">
        <v>1</v>
      </c>
      <c r="BR659">
        <v>0</v>
      </c>
      <c r="BS659">
        <v>1</v>
      </c>
      <c r="BT659">
        <v>1</v>
      </c>
      <c r="BU659">
        <v>1</v>
      </c>
      <c r="BV659">
        <v>1</v>
      </c>
      <c r="BW659">
        <v>1</v>
      </c>
      <c r="BX659">
        <v>1</v>
      </c>
      <c r="BY659" t="s">
        <v>3</v>
      </c>
      <c r="BZ659">
        <v>70</v>
      </c>
      <c r="CA659">
        <v>10</v>
      </c>
      <c r="CB659" t="s">
        <v>3</v>
      </c>
      <c r="CE659">
        <v>0</v>
      </c>
      <c r="CF659">
        <v>0</v>
      </c>
      <c r="CG659">
        <v>0</v>
      </c>
      <c r="CM659">
        <v>0</v>
      </c>
      <c r="CN659" t="s">
        <v>3</v>
      </c>
      <c r="CO659">
        <v>0</v>
      </c>
      <c r="CP659">
        <f t="shared" si="391"/>
        <v>255.01</v>
      </c>
      <c r="CQ659">
        <f t="shared" si="392"/>
        <v>15.76</v>
      </c>
      <c r="CR659">
        <f t="shared" si="393"/>
        <v>0</v>
      </c>
      <c r="CS659">
        <f t="shared" si="394"/>
        <v>0</v>
      </c>
      <c r="CT659">
        <f t="shared" si="395"/>
        <v>6359.54</v>
      </c>
      <c r="CU659">
        <f t="shared" si="396"/>
        <v>0</v>
      </c>
      <c r="CV659">
        <f t="shared" si="397"/>
        <v>11.88</v>
      </c>
      <c r="CW659">
        <f t="shared" si="398"/>
        <v>0</v>
      </c>
      <c r="CX659">
        <f t="shared" si="399"/>
        <v>0</v>
      </c>
      <c r="CY659">
        <f t="shared" si="400"/>
        <v>178.06599999999997</v>
      </c>
      <c r="CZ659">
        <f t="shared" si="401"/>
        <v>25.438000000000002</v>
      </c>
      <c r="DC659" t="s">
        <v>3</v>
      </c>
      <c r="DD659" t="s">
        <v>3</v>
      </c>
      <c r="DE659" t="s">
        <v>3</v>
      </c>
      <c r="DF659" t="s">
        <v>3</v>
      </c>
      <c r="DG659" t="s">
        <v>3</v>
      </c>
      <c r="DH659" t="s">
        <v>3</v>
      </c>
      <c r="DI659" t="s">
        <v>3</v>
      </c>
      <c r="DJ659" t="s">
        <v>3</v>
      </c>
      <c r="DK659" t="s">
        <v>3</v>
      </c>
      <c r="DL659" t="s">
        <v>3</v>
      </c>
      <c r="DM659" t="s">
        <v>3</v>
      </c>
      <c r="DN659">
        <v>0</v>
      </c>
      <c r="DO659">
        <v>0</v>
      </c>
      <c r="DP659">
        <v>1</v>
      </c>
      <c r="DQ659">
        <v>1</v>
      </c>
      <c r="DU659">
        <v>1003</v>
      </c>
      <c r="DV659" t="s">
        <v>26</v>
      </c>
      <c r="DW659" t="s">
        <v>26</v>
      </c>
      <c r="DX659">
        <v>100</v>
      </c>
      <c r="DZ659" t="s">
        <v>3</v>
      </c>
      <c r="EA659" t="s">
        <v>3</v>
      </c>
      <c r="EB659" t="s">
        <v>3</v>
      </c>
      <c r="EC659" t="s">
        <v>3</v>
      </c>
      <c r="EE659">
        <v>1441815344</v>
      </c>
      <c r="EF659">
        <v>1</v>
      </c>
      <c r="EG659" t="s">
        <v>21</v>
      </c>
      <c r="EH659">
        <v>0</v>
      </c>
      <c r="EI659" t="s">
        <v>3</v>
      </c>
      <c r="EJ659">
        <v>4</v>
      </c>
      <c r="EK659">
        <v>0</v>
      </c>
      <c r="EL659" t="s">
        <v>22</v>
      </c>
      <c r="EM659" t="s">
        <v>23</v>
      </c>
      <c r="EO659" t="s">
        <v>3</v>
      </c>
      <c r="EQ659">
        <v>0</v>
      </c>
      <c r="ER659">
        <v>6375.3</v>
      </c>
      <c r="ES659">
        <v>15.76</v>
      </c>
      <c r="ET659">
        <v>0</v>
      </c>
      <c r="EU659">
        <v>0</v>
      </c>
      <c r="EV659">
        <v>6359.54</v>
      </c>
      <c r="EW659">
        <v>11.88</v>
      </c>
      <c r="EX659">
        <v>0</v>
      </c>
      <c r="EY659">
        <v>0</v>
      </c>
      <c r="FQ659">
        <v>0</v>
      </c>
      <c r="FR659">
        <f t="shared" si="402"/>
        <v>0</v>
      </c>
      <c r="FS659">
        <v>0</v>
      </c>
      <c r="FX659">
        <v>70</v>
      </c>
      <c r="FY659">
        <v>10</v>
      </c>
      <c r="GA659" t="s">
        <v>3</v>
      </c>
      <c r="GD659">
        <v>0</v>
      </c>
      <c r="GF659">
        <v>387902255</v>
      </c>
      <c r="GG659">
        <v>2</v>
      </c>
      <c r="GH659">
        <v>1</v>
      </c>
      <c r="GI659">
        <v>-2</v>
      </c>
      <c r="GJ659">
        <v>0</v>
      </c>
      <c r="GK659">
        <f>ROUND(R659*(R12)/100,2)</f>
        <v>0</v>
      </c>
      <c r="GL659">
        <f t="shared" si="403"/>
        <v>0</v>
      </c>
      <c r="GM659">
        <f t="shared" si="404"/>
        <v>458.52</v>
      </c>
      <c r="GN659">
        <f t="shared" si="405"/>
        <v>0</v>
      </c>
      <c r="GO659">
        <f t="shared" si="406"/>
        <v>0</v>
      </c>
      <c r="GP659">
        <f t="shared" si="407"/>
        <v>458.52</v>
      </c>
      <c r="GR659">
        <v>0</v>
      </c>
      <c r="GS659">
        <v>3</v>
      </c>
      <c r="GT659">
        <v>0</v>
      </c>
      <c r="GU659" t="s">
        <v>3</v>
      </c>
      <c r="GV659">
        <f t="shared" si="408"/>
        <v>0</v>
      </c>
      <c r="GW659">
        <v>1</v>
      </c>
      <c r="GX659">
        <f t="shared" si="409"/>
        <v>0</v>
      </c>
      <c r="HA659">
        <v>0</v>
      </c>
      <c r="HB659">
        <v>0</v>
      </c>
      <c r="HC659">
        <f t="shared" si="410"/>
        <v>0</v>
      </c>
      <c r="HE659" t="s">
        <v>3</v>
      </c>
      <c r="HF659" t="s">
        <v>3</v>
      </c>
      <c r="HM659" t="s">
        <v>3</v>
      </c>
      <c r="HN659" t="s">
        <v>3</v>
      </c>
      <c r="HO659" t="s">
        <v>3</v>
      </c>
      <c r="HP659" t="s">
        <v>3</v>
      </c>
      <c r="HQ659" t="s">
        <v>3</v>
      </c>
      <c r="IK659">
        <v>0</v>
      </c>
    </row>
    <row r="660" spans="1:245" x14ac:dyDescent="0.2">
      <c r="A660">
        <v>17</v>
      </c>
      <c r="B660">
        <v>1</v>
      </c>
      <c r="D660">
        <f>ROW(EtalonRes!A251)</f>
        <v>251</v>
      </c>
      <c r="E660" t="s">
        <v>3</v>
      </c>
      <c r="F660" t="s">
        <v>343</v>
      </c>
      <c r="G660" t="s">
        <v>344</v>
      </c>
      <c r="H660" t="s">
        <v>26</v>
      </c>
      <c r="I660">
        <f>ROUND(ROUND((200)*0.1/100,9),9)</f>
        <v>0.2</v>
      </c>
      <c r="J660">
        <v>0</v>
      </c>
      <c r="K660">
        <f>ROUND(ROUND((200)*0.1/100,9),9)</f>
        <v>0.2</v>
      </c>
      <c r="O660">
        <f t="shared" si="371"/>
        <v>42.91</v>
      </c>
      <c r="P660">
        <f t="shared" si="372"/>
        <v>0.08</v>
      </c>
      <c r="Q660">
        <f t="shared" si="373"/>
        <v>0</v>
      </c>
      <c r="R660">
        <f t="shared" si="374"/>
        <v>0</v>
      </c>
      <c r="S660">
        <f t="shared" si="375"/>
        <v>42.83</v>
      </c>
      <c r="T660">
        <f t="shared" si="376"/>
        <v>0</v>
      </c>
      <c r="U660">
        <f t="shared" si="377"/>
        <v>8.0000000000000016E-2</v>
      </c>
      <c r="V660">
        <f t="shared" si="378"/>
        <v>0</v>
      </c>
      <c r="W660">
        <f t="shared" si="379"/>
        <v>0</v>
      </c>
      <c r="X660">
        <f t="shared" si="380"/>
        <v>29.98</v>
      </c>
      <c r="Y660">
        <f t="shared" si="381"/>
        <v>4.28</v>
      </c>
      <c r="AA660">
        <v>-1</v>
      </c>
      <c r="AB660">
        <f t="shared" si="382"/>
        <v>214.51</v>
      </c>
      <c r="AC660">
        <f t="shared" si="383"/>
        <v>0.38</v>
      </c>
      <c r="AD660">
        <f t="shared" si="384"/>
        <v>0</v>
      </c>
      <c r="AE660">
        <f t="shared" si="385"/>
        <v>0</v>
      </c>
      <c r="AF660">
        <f t="shared" si="386"/>
        <v>214.13</v>
      </c>
      <c r="AG660">
        <f t="shared" si="387"/>
        <v>0</v>
      </c>
      <c r="AH660">
        <f t="shared" si="388"/>
        <v>0.4</v>
      </c>
      <c r="AI660">
        <f t="shared" si="389"/>
        <v>0</v>
      </c>
      <c r="AJ660">
        <f t="shared" si="390"/>
        <v>0</v>
      </c>
      <c r="AK660">
        <v>214.51</v>
      </c>
      <c r="AL660">
        <v>0.38</v>
      </c>
      <c r="AM660">
        <v>0</v>
      </c>
      <c r="AN660">
        <v>0</v>
      </c>
      <c r="AO660">
        <v>214.13</v>
      </c>
      <c r="AP660">
        <v>0</v>
      </c>
      <c r="AQ660">
        <v>0.4</v>
      </c>
      <c r="AR660">
        <v>0</v>
      </c>
      <c r="AS660">
        <v>0</v>
      </c>
      <c r="AT660">
        <v>70</v>
      </c>
      <c r="AU660">
        <v>10</v>
      </c>
      <c r="AV660">
        <v>1</v>
      </c>
      <c r="AW660">
        <v>1</v>
      </c>
      <c r="AZ660">
        <v>1</v>
      </c>
      <c r="BA660">
        <v>1</v>
      </c>
      <c r="BB660">
        <v>1</v>
      </c>
      <c r="BC660">
        <v>1</v>
      </c>
      <c r="BD660" t="s">
        <v>3</v>
      </c>
      <c r="BE660" t="s">
        <v>3</v>
      </c>
      <c r="BF660" t="s">
        <v>3</v>
      </c>
      <c r="BG660" t="s">
        <v>3</v>
      </c>
      <c r="BH660">
        <v>0</v>
      </c>
      <c r="BI660">
        <v>4</v>
      </c>
      <c r="BJ660" t="s">
        <v>345</v>
      </c>
      <c r="BM660">
        <v>0</v>
      </c>
      <c r="BN660">
        <v>0</v>
      </c>
      <c r="BO660" t="s">
        <v>3</v>
      </c>
      <c r="BP660">
        <v>0</v>
      </c>
      <c r="BQ660">
        <v>1</v>
      </c>
      <c r="BR660">
        <v>0</v>
      </c>
      <c r="BS660">
        <v>1</v>
      </c>
      <c r="BT660">
        <v>1</v>
      </c>
      <c r="BU660">
        <v>1</v>
      </c>
      <c r="BV660">
        <v>1</v>
      </c>
      <c r="BW660">
        <v>1</v>
      </c>
      <c r="BX660">
        <v>1</v>
      </c>
      <c r="BY660" t="s">
        <v>3</v>
      </c>
      <c r="BZ660">
        <v>70</v>
      </c>
      <c r="CA660">
        <v>10</v>
      </c>
      <c r="CB660" t="s">
        <v>3</v>
      </c>
      <c r="CE660">
        <v>0</v>
      </c>
      <c r="CF660">
        <v>0</v>
      </c>
      <c r="CG660">
        <v>0</v>
      </c>
      <c r="CM660">
        <v>0</v>
      </c>
      <c r="CN660" t="s">
        <v>3</v>
      </c>
      <c r="CO660">
        <v>0</v>
      </c>
      <c r="CP660">
        <f t="shared" si="391"/>
        <v>42.91</v>
      </c>
      <c r="CQ660">
        <f t="shared" si="392"/>
        <v>0.38</v>
      </c>
      <c r="CR660">
        <f t="shared" si="393"/>
        <v>0</v>
      </c>
      <c r="CS660">
        <f t="shared" si="394"/>
        <v>0</v>
      </c>
      <c r="CT660">
        <f t="shared" si="395"/>
        <v>214.13</v>
      </c>
      <c r="CU660">
        <f t="shared" si="396"/>
        <v>0</v>
      </c>
      <c r="CV660">
        <f t="shared" si="397"/>
        <v>0.4</v>
      </c>
      <c r="CW660">
        <f t="shared" si="398"/>
        <v>0</v>
      </c>
      <c r="CX660">
        <f t="shared" si="399"/>
        <v>0</v>
      </c>
      <c r="CY660">
        <f t="shared" si="400"/>
        <v>29.980999999999998</v>
      </c>
      <c r="CZ660">
        <f t="shared" si="401"/>
        <v>4.2829999999999995</v>
      </c>
      <c r="DC660" t="s">
        <v>3</v>
      </c>
      <c r="DD660" t="s">
        <v>3</v>
      </c>
      <c r="DE660" t="s">
        <v>3</v>
      </c>
      <c r="DF660" t="s">
        <v>3</v>
      </c>
      <c r="DG660" t="s">
        <v>3</v>
      </c>
      <c r="DH660" t="s">
        <v>3</v>
      </c>
      <c r="DI660" t="s">
        <v>3</v>
      </c>
      <c r="DJ660" t="s">
        <v>3</v>
      </c>
      <c r="DK660" t="s">
        <v>3</v>
      </c>
      <c r="DL660" t="s">
        <v>3</v>
      </c>
      <c r="DM660" t="s">
        <v>3</v>
      </c>
      <c r="DN660">
        <v>0</v>
      </c>
      <c r="DO660">
        <v>0</v>
      </c>
      <c r="DP660">
        <v>1</v>
      </c>
      <c r="DQ660">
        <v>1</v>
      </c>
      <c r="DU660">
        <v>1003</v>
      </c>
      <c r="DV660" t="s">
        <v>26</v>
      </c>
      <c r="DW660" t="s">
        <v>26</v>
      </c>
      <c r="DX660">
        <v>100</v>
      </c>
      <c r="DZ660" t="s">
        <v>3</v>
      </c>
      <c r="EA660" t="s">
        <v>3</v>
      </c>
      <c r="EB660" t="s">
        <v>3</v>
      </c>
      <c r="EC660" t="s">
        <v>3</v>
      </c>
      <c r="EE660">
        <v>1441815344</v>
      </c>
      <c r="EF660">
        <v>1</v>
      </c>
      <c r="EG660" t="s">
        <v>21</v>
      </c>
      <c r="EH660">
        <v>0</v>
      </c>
      <c r="EI660" t="s">
        <v>3</v>
      </c>
      <c r="EJ660">
        <v>4</v>
      </c>
      <c r="EK660">
        <v>0</v>
      </c>
      <c r="EL660" t="s">
        <v>22</v>
      </c>
      <c r="EM660" t="s">
        <v>23</v>
      </c>
      <c r="EO660" t="s">
        <v>3</v>
      </c>
      <c r="EQ660">
        <v>1024</v>
      </c>
      <c r="ER660">
        <v>214.51</v>
      </c>
      <c r="ES660">
        <v>0.38</v>
      </c>
      <c r="ET660">
        <v>0</v>
      </c>
      <c r="EU660">
        <v>0</v>
      </c>
      <c r="EV660">
        <v>214.13</v>
      </c>
      <c r="EW660">
        <v>0.4</v>
      </c>
      <c r="EX660">
        <v>0</v>
      </c>
      <c r="EY660">
        <v>0</v>
      </c>
      <c r="FQ660">
        <v>0</v>
      </c>
      <c r="FR660">
        <f t="shared" si="402"/>
        <v>0</v>
      </c>
      <c r="FS660">
        <v>0</v>
      </c>
      <c r="FX660">
        <v>70</v>
      </c>
      <c r="FY660">
        <v>10</v>
      </c>
      <c r="GA660" t="s">
        <v>3</v>
      </c>
      <c r="GD660">
        <v>0</v>
      </c>
      <c r="GF660">
        <v>-1340370903</v>
      </c>
      <c r="GG660">
        <v>2</v>
      </c>
      <c r="GH660">
        <v>1</v>
      </c>
      <c r="GI660">
        <v>-2</v>
      </c>
      <c r="GJ660">
        <v>0</v>
      </c>
      <c r="GK660">
        <f>ROUND(R660*(R12)/100,2)</f>
        <v>0</v>
      </c>
      <c r="GL660">
        <f t="shared" si="403"/>
        <v>0</v>
      </c>
      <c r="GM660">
        <f t="shared" si="404"/>
        <v>77.17</v>
      </c>
      <c r="GN660">
        <f t="shared" si="405"/>
        <v>0</v>
      </c>
      <c r="GO660">
        <f t="shared" si="406"/>
        <v>0</v>
      </c>
      <c r="GP660">
        <f t="shared" si="407"/>
        <v>77.17</v>
      </c>
      <c r="GR660">
        <v>0</v>
      </c>
      <c r="GS660">
        <v>3</v>
      </c>
      <c r="GT660">
        <v>0</v>
      </c>
      <c r="GU660" t="s">
        <v>3</v>
      </c>
      <c r="GV660">
        <f t="shared" si="408"/>
        <v>0</v>
      </c>
      <c r="GW660">
        <v>1</v>
      </c>
      <c r="GX660">
        <f t="shared" si="409"/>
        <v>0</v>
      </c>
      <c r="HA660">
        <v>0</v>
      </c>
      <c r="HB660">
        <v>0</v>
      </c>
      <c r="HC660">
        <f t="shared" si="410"/>
        <v>0</v>
      </c>
      <c r="HE660" t="s">
        <v>3</v>
      </c>
      <c r="HF660" t="s">
        <v>3</v>
      </c>
      <c r="HM660" t="s">
        <v>3</v>
      </c>
      <c r="HN660" t="s">
        <v>3</v>
      </c>
      <c r="HO660" t="s">
        <v>3</v>
      </c>
      <c r="HP660" t="s">
        <v>3</v>
      </c>
      <c r="HQ660" t="s">
        <v>3</v>
      </c>
      <c r="IK660">
        <v>0</v>
      </c>
    </row>
    <row r="661" spans="1:245" x14ac:dyDescent="0.2">
      <c r="A661">
        <v>17</v>
      </c>
      <c r="B661">
        <v>1</v>
      </c>
      <c r="D661">
        <f>ROW(EtalonRes!A253)</f>
        <v>253</v>
      </c>
      <c r="E661" t="s">
        <v>346</v>
      </c>
      <c r="F661" t="s">
        <v>347</v>
      </c>
      <c r="G661" t="s">
        <v>348</v>
      </c>
      <c r="H661" t="s">
        <v>26</v>
      </c>
      <c r="I661">
        <f>ROUND(ROUND((130+5)*0.2*0.1/100,9),9)</f>
        <v>2.7E-2</v>
      </c>
      <c r="J661">
        <v>0</v>
      </c>
      <c r="K661">
        <f>ROUND(ROUND((130+5)*0.2*0.1/100,9),9)</f>
        <v>2.7E-2</v>
      </c>
      <c r="O661">
        <f t="shared" si="371"/>
        <v>211.25</v>
      </c>
      <c r="P661">
        <f t="shared" si="372"/>
        <v>0.52</v>
      </c>
      <c r="Q661">
        <f t="shared" si="373"/>
        <v>0</v>
      </c>
      <c r="R661">
        <f t="shared" si="374"/>
        <v>0</v>
      </c>
      <c r="S661">
        <f t="shared" si="375"/>
        <v>210.73</v>
      </c>
      <c r="T661">
        <f t="shared" si="376"/>
        <v>0</v>
      </c>
      <c r="U661">
        <f t="shared" si="377"/>
        <v>0.39366000000000001</v>
      </c>
      <c r="V661">
        <f t="shared" si="378"/>
        <v>0</v>
      </c>
      <c r="W661">
        <f t="shared" si="379"/>
        <v>0</v>
      </c>
      <c r="X661">
        <f t="shared" si="380"/>
        <v>147.51</v>
      </c>
      <c r="Y661">
        <f t="shared" si="381"/>
        <v>21.07</v>
      </c>
      <c r="AA661">
        <v>1473091778</v>
      </c>
      <c r="AB661">
        <f t="shared" si="382"/>
        <v>7824.02</v>
      </c>
      <c r="AC661">
        <f t="shared" si="383"/>
        <v>19.13</v>
      </c>
      <c r="AD661">
        <f t="shared" si="384"/>
        <v>0</v>
      </c>
      <c r="AE661">
        <f t="shared" si="385"/>
        <v>0</v>
      </c>
      <c r="AF661">
        <f t="shared" si="386"/>
        <v>7804.89</v>
      </c>
      <c r="AG661">
        <f t="shared" si="387"/>
        <v>0</v>
      </c>
      <c r="AH661">
        <f t="shared" si="388"/>
        <v>14.58</v>
      </c>
      <c r="AI661">
        <f t="shared" si="389"/>
        <v>0</v>
      </c>
      <c r="AJ661">
        <f t="shared" si="390"/>
        <v>0</v>
      </c>
      <c r="AK661">
        <v>7824.02</v>
      </c>
      <c r="AL661">
        <v>19.13</v>
      </c>
      <c r="AM661">
        <v>0</v>
      </c>
      <c r="AN661">
        <v>0</v>
      </c>
      <c r="AO661">
        <v>7804.89</v>
      </c>
      <c r="AP661">
        <v>0</v>
      </c>
      <c r="AQ661">
        <v>14.58</v>
      </c>
      <c r="AR661">
        <v>0</v>
      </c>
      <c r="AS661">
        <v>0</v>
      </c>
      <c r="AT661">
        <v>70</v>
      </c>
      <c r="AU661">
        <v>10</v>
      </c>
      <c r="AV661">
        <v>1</v>
      </c>
      <c r="AW661">
        <v>1</v>
      </c>
      <c r="AZ661">
        <v>1</v>
      </c>
      <c r="BA661">
        <v>1</v>
      </c>
      <c r="BB661">
        <v>1</v>
      </c>
      <c r="BC661">
        <v>1</v>
      </c>
      <c r="BD661" t="s">
        <v>3</v>
      </c>
      <c r="BE661" t="s">
        <v>3</v>
      </c>
      <c r="BF661" t="s">
        <v>3</v>
      </c>
      <c r="BG661" t="s">
        <v>3</v>
      </c>
      <c r="BH661">
        <v>0</v>
      </c>
      <c r="BI661">
        <v>4</v>
      </c>
      <c r="BJ661" t="s">
        <v>349</v>
      </c>
      <c r="BM661">
        <v>0</v>
      </c>
      <c r="BN661">
        <v>0</v>
      </c>
      <c r="BO661" t="s">
        <v>3</v>
      </c>
      <c r="BP661">
        <v>0</v>
      </c>
      <c r="BQ661">
        <v>1</v>
      </c>
      <c r="BR661">
        <v>0</v>
      </c>
      <c r="BS661">
        <v>1</v>
      </c>
      <c r="BT661">
        <v>1</v>
      </c>
      <c r="BU661">
        <v>1</v>
      </c>
      <c r="BV661">
        <v>1</v>
      </c>
      <c r="BW661">
        <v>1</v>
      </c>
      <c r="BX661">
        <v>1</v>
      </c>
      <c r="BY661" t="s">
        <v>3</v>
      </c>
      <c r="BZ661">
        <v>70</v>
      </c>
      <c r="CA661">
        <v>10</v>
      </c>
      <c r="CB661" t="s">
        <v>3</v>
      </c>
      <c r="CE661">
        <v>0</v>
      </c>
      <c r="CF661">
        <v>0</v>
      </c>
      <c r="CG661">
        <v>0</v>
      </c>
      <c r="CM661">
        <v>0</v>
      </c>
      <c r="CN661" t="s">
        <v>3</v>
      </c>
      <c r="CO661">
        <v>0</v>
      </c>
      <c r="CP661">
        <f t="shared" si="391"/>
        <v>211.25</v>
      </c>
      <c r="CQ661">
        <f t="shared" si="392"/>
        <v>19.13</v>
      </c>
      <c r="CR661">
        <f t="shared" si="393"/>
        <v>0</v>
      </c>
      <c r="CS661">
        <f t="shared" si="394"/>
        <v>0</v>
      </c>
      <c r="CT661">
        <f t="shared" si="395"/>
        <v>7804.89</v>
      </c>
      <c r="CU661">
        <f t="shared" si="396"/>
        <v>0</v>
      </c>
      <c r="CV661">
        <f t="shared" si="397"/>
        <v>14.58</v>
      </c>
      <c r="CW661">
        <f t="shared" si="398"/>
        <v>0</v>
      </c>
      <c r="CX661">
        <f t="shared" si="399"/>
        <v>0</v>
      </c>
      <c r="CY661">
        <f t="shared" si="400"/>
        <v>147.511</v>
      </c>
      <c r="CZ661">
        <f t="shared" si="401"/>
        <v>21.072999999999997</v>
      </c>
      <c r="DC661" t="s">
        <v>3</v>
      </c>
      <c r="DD661" t="s">
        <v>3</v>
      </c>
      <c r="DE661" t="s">
        <v>3</v>
      </c>
      <c r="DF661" t="s">
        <v>3</v>
      </c>
      <c r="DG661" t="s">
        <v>3</v>
      </c>
      <c r="DH661" t="s">
        <v>3</v>
      </c>
      <c r="DI661" t="s">
        <v>3</v>
      </c>
      <c r="DJ661" t="s">
        <v>3</v>
      </c>
      <c r="DK661" t="s">
        <v>3</v>
      </c>
      <c r="DL661" t="s">
        <v>3</v>
      </c>
      <c r="DM661" t="s">
        <v>3</v>
      </c>
      <c r="DN661">
        <v>0</v>
      </c>
      <c r="DO661">
        <v>0</v>
      </c>
      <c r="DP661">
        <v>1</v>
      </c>
      <c r="DQ661">
        <v>1</v>
      </c>
      <c r="DU661">
        <v>1003</v>
      </c>
      <c r="DV661" t="s">
        <v>26</v>
      </c>
      <c r="DW661" t="s">
        <v>26</v>
      </c>
      <c r="DX661">
        <v>100</v>
      </c>
      <c r="DZ661" t="s">
        <v>3</v>
      </c>
      <c r="EA661" t="s">
        <v>3</v>
      </c>
      <c r="EB661" t="s">
        <v>3</v>
      </c>
      <c r="EC661" t="s">
        <v>3</v>
      </c>
      <c r="EE661">
        <v>1441815344</v>
      </c>
      <c r="EF661">
        <v>1</v>
      </c>
      <c r="EG661" t="s">
        <v>21</v>
      </c>
      <c r="EH661">
        <v>0</v>
      </c>
      <c r="EI661" t="s">
        <v>3</v>
      </c>
      <c r="EJ661">
        <v>4</v>
      </c>
      <c r="EK661">
        <v>0</v>
      </c>
      <c r="EL661" t="s">
        <v>22</v>
      </c>
      <c r="EM661" t="s">
        <v>23</v>
      </c>
      <c r="EO661" t="s">
        <v>3</v>
      </c>
      <c r="EQ661">
        <v>0</v>
      </c>
      <c r="ER661">
        <v>7824.02</v>
      </c>
      <c r="ES661">
        <v>19.13</v>
      </c>
      <c r="ET661">
        <v>0</v>
      </c>
      <c r="EU661">
        <v>0</v>
      </c>
      <c r="EV661">
        <v>7804.89</v>
      </c>
      <c r="EW661">
        <v>14.58</v>
      </c>
      <c r="EX661">
        <v>0</v>
      </c>
      <c r="EY661">
        <v>0</v>
      </c>
      <c r="FQ661">
        <v>0</v>
      </c>
      <c r="FR661">
        <f t="shared" si="402"/>
        <v>0</v>
      </c>
      <c r="FS661">
        <v>0</v>
      </c>
      <c r="FX661">
        <v>70</v>
      </c>
      <c r="FY661">
        <v>10</v>
      </c>
      <c r="GA661" t="s">
        <v>3</v>
      </c>
      <c r="GD661">
        <v>0</v>
      </c>
      <c r="GF661">
        <v>194322230</v>
      </c>
      <c r="GG661">
        <v>2</v>
      </c>
      <c r="GH661">
        <v>1</v>
      </c>
      <c r="GI661">
        <v>-2</v>
      </c>
      <c r="GJ661">
        <v>0</v>
      </c>
      <c r="GK661">
        <f>ROUND(R661*(R12)/100,2)</f>
        <v>0</v>
      </c>
      <c r="GL661">
        <f t="shared" si="403"/>
        <v>0</v>
      </c>
      <c r="GM661">
        <f t="shared" si="404"/>
        <v>379.83</v>
      </c>
      <c r="GN661">
        <f t="shared" si="405"/>
        <v>0</v>
      </c>
      <c r="GO661">
        <f t="shared" si="406"/>
        <v>0</v>
      </c>
      <c r="GP661">
        <f t="shared" si="407"/>
        <v>379.83</v>
      </c>
      <c r="GR661">
        <v>0</v>
      </c>
      <c r="GS661">
        <v>3</v>
      </c>
      <c r="GT661">
        <v>0</v>
      </c>
      <c r="GU661" t="s">
        <v>3</v>
      </c>
      <c r="GV661">
        <f t="shared" si="408"/>
        <v>0</v>
      </c>
      <c r="GW661">
        <v>1</v>
      </c>
      <c r="GX661">
        <f t="shared" si="409"/>
        <v>0</v>
      </c>
      <c r="HA661">
        <v>0</v>
      </c>
      <c r="HB661">
        <v>0</v>
      </c>
      <c r="HC661">
        <f t="shared" si="410"/>
        <v>0</v>
      </c>
      <c r="HE661" t="s">
        <v>3</v>
      </c>
      <c r="HF661" t="s">
        <v>3</v>
      </c>
      <c r="HM661" t="s">
        <v>3</v>
      </c>
      <c r="HN661" t="s">
        <v>3</v>
      </c>
      <c r="HO661" t="s">
        <v>3</v>
      </c>
      <c r="HP661" t="s">
        <v>3</v>
      </c>
      <c r="HQ661" t="s">
        <v>3</v>
      </c>
      <c r="IK661">
        <v>0</v>
      </c>
    </row>
    <row r="662" spans="1:245" x14ac:dyDescent="0.2">
      <c r="A662">
        <v>17</v>
      </c>
      <c r="B662">
        <v>1</v>
      </c>
      <c r="D662">
        <f>ROW(EtalonRes!A255)</f>
        <v>255</v>
      </c>
      <c r="E662" t="s">
        <v>350</v>
      </c>
      <c r="F662" t="s">
        <v>351</v>
      </c>
      <c r="G662" t="s">
        <v>352</v>
      </c>
      <c r="H662" t="s">
        <v>26</v>
      </c>
      <c r="I662">
        <f>ROUND(ROUND((130+5)*0.2*0.1/100,9),9)</f>
        <v>2.7E-2</v>
      </c>
      <c r="J662">
        <v>0</v>
      </c>
      <c r="K662">
        <f>ROUND(ROUND((130+5)*0.2*0.1/100,9),9)</f>
        <v>2.7E-2</v>
      </c>
      <c r="O662">
        <f t="shared" si="371"/>
        <v>46.94</v>
      </c>
      <c r="P662">
        <f t="shared" si="372"/>
        <v>0.11</v>
      </c>
      <c r="Q662">
        <f t="shared" si="373"/>
        <v>0</v>
      </c>
      <c r="R662">
        <f t="shared" si="374"/>
        <v>0</v>
      </c>
      <c r="S662">
        <f t="shared" si="375"/>
        <v>46.83</v>
      </c>
      <c r="T662">
        <f t="shared" si="376"/>
        <v>0</v>
      </c>
      <c r="U662">
        <f t="shared" si="377"/>
        <v>8.7480000000000002E-2</v>
      </c>
      <c r="V662">
        <f t="shared" si="378"/>
        <v>0</v>
      </c>
      <c r="W662">
        <f t="shared" si="379"/>
        <v>0</v>
      </c>
      <c r="X662">
        <f t="shared" si="380"/>
        <v>32.78</v>
      </c>
      <c r="Y662">
        <f t="shared" si="381"/>
        <v>4.68</v>
      </c>
      <c r="AA662">
        <v>1473091778</v>
      </c>
      <c r="AB662">
        <f t="shared" si="382"/>
        <v>1738.55</v>
      </c>
      <c r="AC662">
        <f t="shared" si="383"/>
        <v>4.13</v>
      </c>
      <c r="AD662">
        <f t="shared" si="384"/>
        <v>0</v>
      </c>
      <c r="AE662">
        <f t="shared" si="385"/>
        <v>0</v>
      </c>
      <c r="AF662">
        <f t="shared" si="386"/>
        <v>1734.42</v>
      </c>
      <c r="AG662">
        <f t="shared" si="387"/>
        <v>0</v>
      </c>
      <c r="AH662">
        <f t="shared" si="388"/>
        <v>3.24</v>
      </c>
      <c r="AI662">
        <f t="shared" si="389"/>
        <v>0</v>
      </c>
      <c r="AJ662">
        <f t="shared" si="390"/>
        <v>0</v>
      </c>
      <c r="AK662">
        <v>1738.55</v>
      </c>
      <c r="AL662">
        <v>4.13</v>
      </c>
      <c r="AM662">
        <v>0</v>
      </c>
      <c r="AN662">
        <v>0</v>
      </c>
      <c r="AO662">
        <v>1734.42</v>
      </c>
      <c r="AP662">
        <v>0</v>
      </c>
      <c r="AQ662">
        <v>3.24</v>
      </c>
      <c r="AR662">
        <v>0</v>
      </c>
      <c r="AS662">
        <v>0</v>
      </c>
      <c r="AT662">
        <v>70</v>
      </c>
      <c r="AU662">
        <v>10</v>
      </c>
      <c r="AV662">
        <v>1</v>
      </c>
      <c r="AW662">
        <v>1</v>
      </c>
      <c r="AZ662">
        <v>1</v>
      </c>
      <c r="BA662">
        <v>1</v>
      </c>
      <c r="BB662">
        <v>1</v>
      </c>
      <c r="BC662">
        <v>1</v>
      </c>
      <c r="BD662" t="s">
        <v>3</v>
      </c>
      <c r="BE662" t="s">
        <v>3</v>
      </c>
      <c r="BF662" t="s">
        <v>3</v>
      </c>
      <c r="BG662" t="s">
        <v>3</v>
      </c>
      <c r="BH662">
        <v>0</v>
      </c>
      <c r="BI662">
        <v>4</v>
      </c>
      <c r="BJ662" t="s">
        <v>353</v>
      </c>
      <c r="BM662">
        <v>0</v>
      </c>
      <c r="BN662">
        <v>0</v>
      </c>
      <c r="BO662" t="s">
        <v>3</v>
      </c>
      <c r="BP662">
        <v>0</v>
      </c>
      <c r="BQ662">
        <v>1</v>
      </c>
      <c r="BR662">
        <v>0</v>
      </c>
      <c r="BS662">
        <v>1</v>
      </c>
      <c r="BT662">
        <v>1</v>
      </c>
      <c r="BU662">
        <v>1</v>
      </c>
      <c r="BV662">
        <v>1</v>
      </c>
      <c r="BW662">
        <v>1</v>
      </c>
      <c r="BX662">
        <v>1</v>
      </c>
      <c r="BY662" t="s">
        <v>3</v>
      </c>
      <c r="BZ662">
        <v>70</v>
      </c>
      <c r="CA662">
        <v>10</v>
      </c>
      <c r="CB662" t="s">
        <v>3</v>
      </c>
      <c r="CE662">
        <v>0</v>
      </c>
      <c r="CF662">
        <v>0</v>
      </c>
      <c r="CG662">
        <v>0</v>
      </c>
      <c r="CM662">
        <v>0</v>
      </c>
      <c r="CN662" t="s">
        <v>3</v>
      </c>
      <c r="CO662">
        <v>0</v>
      </c>
      <c r="CP662">
        <f t="shared" si="391"/>
        <v>46.94</v>
      </c>
      <c r="CQ662">
        <f t="shared" si="392"/>
        <v>4.13</v>
      </c>
      <c r="CR662">
        <f t="shared" si="393"/>
        <v>0</v>
      </c>
      <c r="CS662">
        <f t="shared" si="394"/>
        <v>0</v>
      </c>
      <c r="CT662">
        <f t="shared" si="395"/>
        <v>1734.42</v>
      </c>
      <c r="CU662">
        <f t="shared" si="396"/>
        <v>0</v>
      </c>
      <c r="CV662">
        <f t="shared" si="397"/>
        <v>3.24</v>
      </c>
      <c r="CW662">
        <f t="shared" si="398"/>
        <v>0</v>
      </c>
      <c r="CX662">
        <f t="shared" si="399"/>
        <v>0</v>
      </c>
      <c r="CY662">
        <f t="shared" si="400"/>
        <v>32.780999999999999</v>
      </c>
      <c r="CZ662">
        <f t="shared" si="401"/>
        <v>4.6829999999999998</v>
      </c>
      <c r="DC662" t="s">
        <v>3</v>
      </c>
      <c r="DD662" t="s">
        <v>3</v>
      </c>
      <c r="DE662" t="s">
        <v>3</v>
      </c>
      <c r="DF662" t="s">
        <v>3</v>
      </c>
      <c r="DG662" t="s">
        <v>3</v>
      </c>
      <c r="DH662" t="s">
        <v>3</v>
      </c>
      <c r="DI662" t="s">
        <v>3</v>
      </c>
      <c r="DJ662" t="s">
        <v>3</v>
      </c>
      <c r="DK662" t="s">
        <v>3</v>
      </c>
      <c r="DL662" t="s">
        <v>3</v>
      </c>
      <c r="DM662" t="s">
        <v>3</v>
      </c>
      <c r="DN662">
        <v>0</v>
      </c>
      <c r="DO662">
        <v>0</v>
      </c>
      <c r="DP662">
        <v>1</v>
      </c>
      <c r="DQ662">
        <v>1</v>
      </c>
      <c r="DU662">
        <v>1003</v>
      </c>
      <c r="DV662" t="s">
        <v>26</v>
      </c>
      <c r="DW662" t="s">
        <v>26</v>
      </c>
      <c r="DX662">
        <v>100</v>
      </c>
      <c r="DZ662" t="s">
        <v>3</v>
      </c>
      <c r="EA662" t="s">
        <v>3</v>
      </c>
      <c r="EB662" t="s">
        <v>3</v>
      </c>
      <c r="EC662" t="s">
        <v>3</v>
      </c>
      <c r="EE662">
        <v>1441815344</v>
      </c>
      <c r="EF662">
        <v>1</v>
      </c>
      <c r="EG662" t="s">
        <v>21</v>
      </c>
      <c r="EH662">
        <v>0</v>
      </c>
      <c r="EI662" t="s">
        <v>3</v>
      </c>
      <c r="EJ662">
        <v>4</v>
      </c>
      <c r="EK662">
        <v>0</v>
      </c>
      <c r="EL662" t="s">
        <v>22</v>
      </c>
      <c r="EM662" t="s">
        <v>23</v>
      </c>
      <c r="EO662" t="s">
        <v>3</v>
      </c>
      <c r="EQ662">
        <v>0</v>
      </c>
      <c r="ER662">
        <v>1738.55</v>
      </c>
      <c r="ES662">
        <v>4.13</v>
      </c>
      <c r="ET662">
        <v>0</v>
      </c>
      <c r="EU662">
        <v>0</v>
      </c>
      <c r="EV662">
        <v>1734.42</v>
      </c>
      <c r="EW662">
        <v>3.24</v>
      </c>
      <c r="EX662">
        <v>0</v>
      </c>
      <c r="EY662">
        <v>0</v>
      </c>
      <c r="FQ662">
        <v>0</v>
      </c>
      <c r="FR662">
        <f t="shared" si="402"/>
        <v>0</v>
      </c>
      <c r="FS662">
        <v>0</v>
      </c>
      <c r="FX662">
        <v>70</v>
      </c>
      <c r="FY662">
        <v>10</v>
      </c>
      <c r="GA662" t="s">
        <v>3</v>
      </c>
      <c r="GD662">
        <v>0</v>
      </c>
      <c r="GF662">
        <v>114879293</v>
      </c>
      <c r="GG662">
        <v>2</v>
      </c>
      <c r="GH662">
        <v>1</v>
      </c>
      <c r="GI662">
        <v>-2</v>
      </c>
      <c r="GJ662">
        <v>0</v>
      </c>
      <c r="GK662">
        <f>ROUND(R662*(R12)/100,2)</f>
        <v>0</v>
      </c>
      <c r="GL662">
        <f t="shared" si="403"/>
        <v>0</v>
      </c>
      <c r="GM662">
        <f t="shared" si="404"/>
        <v>84.4</v>
      </c>
      <c r="GN662">
        <f t="shared" si="405"/>
        <v>0</v>
      </c>
      <c r="GO662">
        <f t="shared" si="406"/>
        <v>0</v>
      </c>
      <c r="GP662">
        <f t="shared" si="407"/>
        <v>84.4</v>
      </c>
      <c r="GR662">
        <v>0</v>
      </c>
      <c r="GS662">
        <v>3</v>
      </c>
      <c r="GT662">
        <v>0</v>
      </c>
      <c r="GU662" t="s">
        <v>3</v>
      </c>
      <c r="GV662">
        <f t="shared" si="408"/>
        <v>0</v>
      </c>
      <c r="GW662">
        <v>1</v>
      </c>
      <c r="GX662">
        <f t="shared" si="409"/>
        <v>0</v>
      </c>
      <c r="HA662">
        <v>0</v>
      </c>
      <c r="HB662">
        <v>0</v>
      </c>
      <c r="HC662">
        <f t="shared" si="410"/>
        <v>0</v>
      </c>
      <c r="HE662" t="s">
        <v>3</v>
      </c>
      <c r="HF662" t="s">
        <v>3</v>
      </c>
      <c r="HM662" t="s">
        <v>3</v>
      </c>
      <c r="HN662" t="s">
        <v>3</v>
      </c>
      <c r="HO662" t="s">
        <v>3</v>
      </c>
      <c r="HP662" t="s">
        <v>3</v>
      </c>
      <c r="HQ662" t="s">
        <v>3</v>
      </c>
      <c r="IK662">
        <v>0</v>
      </c>
    </row>
    <row r="663" spans="1:245" x14ac:dyDescent="0.2">
      <c r="A663">
        <v>17</v>
      </c>
      <c r="B663">
        <v>1</v>
      </c>
      <c r="D663">
        <f>ROW(EtalonRes!A257)</f>
        <v>257</v>
      </c>
      <c r="E663" t="s">
        <v>3</v>
      </c>
      <c r="F663" t="s">
        <v>354</v>
      </c>
      <c r="G663" t="s">
        <v>355</v>
      </c>
      <c r="H663" t="s">
        <v>26</v>
      </c>
      <c r="I663">
        <f>ROUND(ROUND((130+5)*0.1/100,9),9)</f>
        <v>0.13500000000000001</v>
      </c>
      <c r="J663">
        <v>0</v>
      </c>
      <c r="K663">
        <f>ROUND(ROUND((130+5)*0.1/100,9),9)</f>
        <v>0.13500000000000001</v>
      </c>
      <c r="O663">
        <f t="shared" si="371"/>
        <v>35.51</v>
      </c>
      <c r="P663">
        <f t="shared" si="372"/>
        <v>0.1</v>
      </c>
      <c r="Q663">
        <f t="shared" si="373"/>
        <v>0</v>
      </c>
      <c r="R663">
        <f t="shared" si="374"/>
        <v>0</v>
      </c>
      <c r="S663">
        <f t="shared" si="375"/>
        <v>35.409999999999997</v>
      </c>
      <c r="T663">
        <f t="shared" si="376"/>
        <v>0</v>
      </c>
      <c r="U663">
        <f t="shared" si="377"/>
        <v>6.615E-2</v>
      </c>
      <c r="V663">
        <f t="shared" si="378"/>
        <v>0</v>
      </c>
      <c r="W663">
        <f t="shared" si="379"/>
        <v>0</v>
      </c>
      <c r="X663">
        <f t="shared" si="380"/>
        <v>24.79</v>
      </c>
      <c r="Y663">
        <f t="shared" si="381"/>
        <v>3.54</v>
      </c>
      <c r="AA663">
        <v>-1</v>
      </c>
      <c r="AB663">
        <f t="shared" si="382"/>
        <v>263.06</v>
      </c>
      <c r="AC663">
        <f t="shared" si="383"/>
        <v>0.75</v>
      </c>
      <c r="AD663">
        <f t="shared" si="384"/>
        <v>0</v>
      </c>
      <c r="AE663">
        <f t="shared" si="385"/>
        <v>0</v>
      </c>
      <c r="AF663">
        <f t="shared" si="386"/>
        <v>262.31</v>
      </c>
      <c r="AG663">
        <f t="shared" si="387"/>
        <v>0</v>
      </c>
      <c r="AH663">
        <f t="shared" si="388"/>
        <v>0.49</v>
      </c>
      <c r="AI663">
        <f t="shared" si="389"/>
        <v>0</v>
      </c>
      <c r="AJ663">
        <f t="shared" si="390"/>
        <v>0</v>
      </c>
      <c r="AK663">
        <v>263.06</v>
      </c>
      <c r="AL663">
        <v>0.75</v>
      </c>
      <c r="AM663">
        <v>0</v>
      </c>
      <c r="AN663">
        <v>0</v>
      </c>
      <c r="AO663">
        <v>262.31</v>
      </c>
      <c r="AP663">
        <v>0</v>
      </c>
      <c r="AQ663">
        <v>0.49</v>
      </c>
      <c r="AR663">
        <v>0</v>
      </c>
      <c r="AS663">
        <v>0</v>
      </c>
      <c r="AT663">
        <v>70</v>
      </c>
      <c r="AU663">
        <v>10</v>
      </c>
      <c r="AV663">
        <v>1</v>
      </c>
      <c r="AW663">
        <v>1</v>
      </c>
      <c r="AZ663">
        <v>1</v>
      </c>
      <c r="BA663">
        <v>1</v>
      </c>
      <c r="BB663">
        <v>1</v>
      </c>
      <c r="BC663">
        <v>1</v>
      </c>
      <c r="BD663" t="s">
        <v>3</v>
      </c>
      <c r="BE663" t="s">
        <v>3</v>
      </c>
      <c r="BF663" t="s">
        <v>3</v>
      </c>
      <c r="BG663" t="s">
        <v>3</v>
      </c>
      <c r="BH663">
        <v>0</v>
      </c>
      <c r="BI663">
        <v>4</v>
      </c>
      <c r="BJ663" t="s">
        <v>356</v>
      </c>
      <c r="BM663">
        <v>0</v>
      </c>
      <c r="BN663">
        <v>0</v>
      </c>
      <c r="BO663" t="s">
        <v>3</v>
      </c>
      <c r="BP663">
        <v>0</v>
      </c>
      <c r="BQ663">
        <v>1</v>
      </c>
      <c r="BR663">
        <v>0</v>
      </c>
      <c r="BS663">
        <v>1</v>
      </c>
      <c r="BT663">
        <v>1</v>
      </c>
      <c r="BU663">
        <v>1</v>
      </c>
      <c r="BV663">
        <v>1</v>
      </c>
      <c r="BW663">
        <v>1</v>
      </c>
      <c r="BX663">
        <v>1</v>
      </c>
      <c r="BY663" t="s">
        <v>3</v>
      </c>
      <c r="BZ663">
        <v>70</v>
      </c>
      <c r="CA663">
        <v>10</v>
      </c>
      <c r="CB663" t="s">
        <v>3</v>
      </c>
      <c r="CE663">
        <v>0</v>
      </c>
      <c r="CF663">
        <v>0</v>
      </c>
      <c r="CG663">
        <v>0</v>
      </c>
      <c r="CM663">
        <v>0</v>
      </c>
      <c r="CN663" t="s">
        <v>3</v>
      </c>
      <c r="CO663">
        <v>0</v>
      </c>
      <c r="CP663">
        <f t="shared" si="391"/>
        <v>35.51</v>
      </c>
      <c r="CQ663">
        <f t="shared" si="392"/>
        <v>0.75</v>
      </c>
      <c r="CR663">
        <f t="shared" si="393"/>
        <v>0</v>
      </c>
      <c r="CS663">
        <f t="shared" si="394"/>
        <v>0</v>
      </c>
      <c r="CT663">
        <f t="shared" si="395"/>
        <v>262.31</v>
      </c>
      <c r="CU663">
        <f t="shared" si="396"/>
        <v>0</v>
      </c>
      <c r="CV663">
        <f t="shared" si="397"/>
        <v>0.49</v>
      </c>
      <c r="CW663">
        <f t="shared" si="398"/>
        <v>0</v>
      </c>
      <c r="CX663">
        <f t="shared" si="399"/>
        <v>0</v>
      </c>
      <c r="CY663">
        <f t="shared" si="400"/>
        <v>24.786999999999999</v>
      </c>
      <c r="CZ663">
        <f t="shared" si="401"/>
        <v>3.5409999999999995</v>
      </c>
      <c r="DC663" t="s">
        <v>3</v>
      </c>
      <c r="DD663" t="s">
        <v>3</v>
      </c>
      <c r="DE663" t="s">
        <v>3</v>
      </c>
      <c r="DF663" t="s">
        <v>3</v>
      </c>
      <c r="DG663" t="s">
        <v>3</v>
      </c>
      <c r="DH663" t="s">
        <v>3</v>
      </c>
      <c r="DI663" t="s">
        <v>3</v>
      </c>
      <c r="DJ663" t="s">
        <v>3</v>
      </c>
      <c r="DK663" t="s">
        <v>3</v>
      </c>
      <c r="DL663" t="s">
        <v>3</v>
      </c>
      <c r="DM663" t="s">
        <v>3</v>
      </c>
      <c r="DN663">
        <v>0</v>
      </c>
      <c r="DO663">
        <v>0</v>
      </c>
      <c r="DP663">
        <v>1</v>
      </c>
      <c r="DQ663">
        <v>1</v>
      </c>
      <c r="DU663">
        <v>1003</v>
      </c>
      <c r="DV663" t="s">
        <v>26</v>
      </c>
      <c r="DW663" t="s">
        <v>26</v>
      </c>
      <c r="DX663">
        <v>100</v>
      </c>
      <c r="DZ663" t="s">
        <v>3</v>
      </c>
      <c r="EA663" t="s">
        <v>3</v>
      </c>
      <c r="EB663" t="s">
        <v>3</v>
      </c>
      <c r="EC663" t="s">
        <v>3</v>
      </c>
      <c r="EE663">
        <v>1441815344</v>
      </c>
      <c r="EF663">
        <v>1</v>
      </c>
      <c r="EG663" t="s">
        <v>21</v>
      </c>
      <c r="EH663">
        <v>0</v>
      </c>
      <c r="EI663" t="s">
        <v>3</v>
      </c>
      <c r="EJ663">
        <v>4</v>
      </c>
      <c r="EK663">
        <v>0</v>
      </c>
      <c r="EL663" t="s">
        <v>22</v>
      </c>
      <c r="EM663" t="s">
        <v>23</v>
      </c>
      <c r="EO663" t="s">
        <v>3</v>
      </c>
      <c r="EQ663">
        <v>1024</v>
      </c>
      <c r="ER663">
        <v>263.06</v>
      </c>
      <c r="ES663">
        <v>0.75</v>
      </c>
      <c r="ET663">
        <v>0</v>
      </c>
      <c r="EU663">
        <v>0</v>
      </c>
      <c r="EV663">
        <v>262.31</v>
      </c>
      <c r="EW663">
        <v>0.49</v>
      </c>
      <c r="EX663">
        <v>0</v>
      </c>
      <c r="EY663">
        <v>0</v>
      </c>
      <c r="FQ663">
        <v>0</v>
      </c>
      <c r="FR663">
        <f t="shared" si="402"/>
        <v>0</v>
      </c>
      <c r="FS663">
        <v>0</v>
      </c>
      <c r="FX663">
        <v>70</v>
      </c>
      <c r="FY663">
        <v>10</v>
      </c>
      <c r="GA663" t="s">
        <v>3</v>
      </c>
      <c r="GD663">
        <v>0</v>
      </c>
      <c r="GF663">
        <v>952574580</v>
      </c>
      <c r="GG663">
        <v>2</v>
      </c>
      <c r="GH663">
        <v>1</v>
      </c>
      <c r="GI663">
        <v>-2</v>
      </c>
      <c r="GJ663">
        <v>0</v>
      </c>
      <c r="GK663">
        <f>ROUND(R663*(R12)/100,2)</f>
        <v>0</v>
      </c>
      <c r="GL663">
        <f t="shared" si="403"/>
        <v>0</v>
      </c>
      <c r="GM663">
        <f t="shared" si="404"/>
        <v>63.84</v>
      </c>
      <c r="GN663">
        <f t="shared" si="405"/>
        <v>0</v>
      </c>
      <c r="GO663">
        <f t="shared" si="406"/>
        <v>0</v>
      </c>
      <c r="GP663">
        <f t="shared" si="407"/>
        <v>63.84</v>
      </c>
      <c r="GR663">
        <v>0</v>
      </c>
      <c r="GS663">
        <v>3</v>
      </c>
      <c r="GT663">
        <v>0</v>
      </c>
      <c r="GU663" t="s">
        <v>3</v>
      </c>
      <c r="GV663">
        <f t="shared" si="408"/>
        <v>0</v>
      </c>
      <c r="GW663">
        <v>1</v>
      </c>
      <c r="GX663">
        <f t="shared" si="409"/>
        <v>0</v>
      </c>
      <c r="HA663">
        <v>0</v>
      </c>
      <c r="HB663">
        <v>0</v>
      </c>
      <c r="HC663">
        <f t="shared" si="410"/>
        <v>0</v>
      </c>
      <c r="HE663" t="s">
        <v>3</v>
      </c>
      <c r="HF663" t="s">
        <v>3</v>
      </c>
      <c r="HM663" t="s">
        <v>3</v>
      </c>
      <c r="HN663" t="s">
        <v>3</v>
      </c>
      <c r="HO663" t="s">
        <v>3</v>
      </c>
      <c r="HP663" t="s">
        <v>3</v>
      </c>
      <c r="HQ663" t="s">
        <v>3</v>
      </c>
      <c r="IK663">
        <v>0</v>
      </c>
    </row>
    <row r="664" spans="1:245" x14ac:dyDescent="0.2">
      <c r="A664">
        <v>17</v>
      </c>
      <c r="B664">
        <v>1</v>
      </c>
      <c r="D664">
        <f>ROW(EtalonRes!A259)</f>
        <v>259</v>
      </c>
      <c r="E664" t="s">
        <v>357</v>
      </c>
      <c r="F664" t="s">
        <v>316</v>
      </c>
      <c r="G664" t="s">
        <v>358</v>
      </c>
      <c r="H664" t="s">
        <v>26</v>
      </c>
      <c r="I664">
        <f>ROUND(ROUND((250)*0.2*0.1/100,9),9)</f>
        <v>0.05</v>
      </c>
      <c r="J664">
        <v>0</v>
      </c>
      <c r="K664">
        <f>ROUND(ROUND((250)*0.2*0.1/100,9),9)</f>
        <v>0.05</v>
      </c>
      <c r="O664">
        <f t="shared" si="371"/>
        <v>192.24</v>
      </c>
      <c r="P664">
        <f t="shared" si="372"/>
        <v>1.1299999999999999</v>
      </c>
      <c r="Q664">
        <f t="shared" si="373"/>
        <v>0</v>
      </c>
      <c r="R664">
        <f t="shared" si="374"/>
        <v>0</v>
      </c>
      <c r="S664">
        <f t="shared" si="375"/>
        <v>191.11</v>
      </c>
      <c r="T664">
        <f t="shared" si="376"/>
        <v>0</v>
      </c>
      <c r="U664">
        <f t="shared" si="377"/>
        <v>0.35699999999999998</v>
      </c>
      <c r="V664">
        <f t="shared" si="378"/>
        <v>0</v>
      </c>
      <c r="W664">
        <f t="shared" si="379"/>
        <v>0</v>
      </c>
      <c r="X664">
        <f t="shared" si="380"/>
        <v>133.78</v>
      </c>
      <c r="Y664">
        <f t="shared" si="381"/>
        <v>19.11</v>
      </c>
      <c r="AA664">
        <v>1473091778</v>
      </c>
      <c r="AB664">
        <f t="shared" si="382"/>
        <v>3844.66</v>
      </c>
      <c r="AC664">
        <f t="shared" si="383"/>
        <v>22.51</v>
      </c>
      <c r="AD664">
        <f t="shared" si="384"/>
        <v>0</v>
      </c>
      <c r="AE664">
        <f t="shared" si="385"/>
        <v>0</v>
      </c>
      <c r="AF664">
        <f t="shared" si="386"/>
        <v>3822.15</v>
      </c>
      <c r="AG664">
        <f t="shared" si="387"/>
        <v>0</v>
      </c>
      <c r="AH664">
        <f t="shared" si="388"/>
        <v>7.14</v>
      </c>
      <c r="AI664">
        <f t="shared" si="389"/>
        <v>0</v>
      </c>
      <c r="AJ664">
        <f t="shared" si="390"/>
        <v>0</v>
      </c>
      <c r="AK664">
        <v>3844.66</v>
      </c>
      <c r="AL664">
        <v>22.51</v>
      </c>
      <c r="AM664">
        <v>0</v>
      </c>
      <c r="AN664">
        <v>0</v>
      </c>
      <c r="AO664">
        <v>3822.15</v>
      </c>
      <c r="AP664">
        <v>0</v>
      </c>
      <c r="AQ664">
        <v>7.14</v>
      </c>
      <c r="AR664">
        <v>0</v>
      </c>
      <c r="AS664">
        <v>0</v>
      </c>
      <c r="AT664">
        <v>70</v>
      </c>
      <c r="AU664">
        <v>10</v>
      </c>
      <c r="AV664">
        <v>1</v>
      </c>
      <c r="AW664">
        <v>1</v>
      </c>
      <c r="AZ664">
        <v>1</v>
      </c>
      <c r="BA664">
        <v>1</v>
      </c>
      <c r="BB664">
        <v>1</v>
      </c>
      <c r="BC664">
        <v>1</v>
      </c>
      <c r="BD664" t="s">
        <v>3</v>
      </c>
      <c r="BE664" t="s">
        <v>3</v>
      </c>
      <c r="BF664" t="s">
        <v>3</v>
      </c>
      <c r="BG664" t="s">
        <v>3</v>
      </c>
      <c r="BH664">
        <v>0</v>
      </c>
      <c r="BI664">
        <v>4</v>
      </c>
      <c r="BJ664" t="s">
        <v>318</v>
      </c>
      <c r="BM664">
        <v>0</v>
      </c>
      <c r="BN664">
        <v>0</v>
      </c>
      <c r="BO664" t="s">
        <v>3</v>
      </c>
      <c r="BP664">
        <v>0</v>
      </c>
      <c r="BQ664">
        <v>1</v>
      </c>
      <c r="BR664">
        <v>0</v>
      </c>
      <c r="BS664">
        <v>1</v>
      </c>
      <c r="BT664">
        <v>1</v>
      </c>
      <c r="BU664">
        <v>1</v>
      </c>
      <c r="BV664">
        <v>1</v>
      </c>
      <c r="BW664">
        <v>1</v>
      </c>
      <c r="BX664">
        <v>1</v>
      </c>
      <c r="BY664" t="s">
        <v>3</v>
      </c>
      <c r="BZ664">
        <v>70</v>
      </c>
      <c r="CA664">
        <v>10</v>
      </c>
      <c r="CB664" t="s">
        <v>3</v>
      </c>
      <c r="CE664">
        <v>0</v>
      </c>
      <c r="CF664">
        <v>0</v>
      </c>
      <c r="CG664">
        <v>0</v>
      </c>
      <c r="CM664">
        <v>0</v>
      </c>
      <c r="CN664" t="s">
        <v>3</v>
      </c>
      <c r="CO664">
        <v>0</v>
      </c>
      <c r="CP664">
        <f t="shared" si="391"/>
        <v>192.24</v>
      </c>
      <c r="CQ664">
        <f t="shared" si="392"/>
        <v>22.51</v>
      </c>
      <c r="CR664">
        <f t="shared" si="393"/>
        <v>0</v>
      </c>
      <c r="CS664">
        <f t="shared" si="394"/>
        <v>0</v>
      </c>
      <c r="CT664">
        <f t="shared" si="395"/>
        <v>3822.15</v>
      </c>
      <c r="CU664">
        <f t="shared" si="396"/>
        <v>0</v>
      </c>
      <c r="CV664">
        <f t="shared" si="397"/>
        <v>7.14</v>
      </c>
      <c r="CW664">
        <f t="shared" si="398"/>
        <v>0</v>
      </c>
      <c r="CX664">
        <f t="shared" si="399"/>
        <v>0</v>
      </c>
      <c r="CY664">
        <f t="shared" si="400"/>
        <v>133.77700000000002</v>
      </c>
      <c r="CZ664">
        <f t="shared" si="401"/>
        <v>19.111000000000001</v>
      </c>
      <c r="DC664" t="s">
        <v>3</v>
      </c>
      <c r="DD664" t="s">
        <v>3</v>
      </c>
      <c r="DE664" t="s">
        <v>3</v>
      </c>
      <c r="DF664" t="s">
        <v>3</v>
      </c>
      <c r="DG664" t="s">
        <v>3</v>
      </c>
      <c r="DH664" t="s">
        <v>3</v>
      </c>
      <c r="DI664" t="s">
        <v>3</v>
      </c>
      <c r="DJ664" t="s">
        <v>3</v>
      </c>
      <c r="DK664" t="s">
        <v>3</v>
      </c>
      <c r="DL664" t="s">
        <v>3</v>
      </c>
      <c r="DM664" t="s">
        <v>3</v>
      </c>
      <c r="DN664">
        <v>0</v>
      </c>
      <c r="DO664">
        <v>0</v>
      </c>
      <c r="DP664">
        <v>1</v>
      </c>
      <c r="DQ664">
        <v>1</v>
      </c>
      <c r="DU664">
        <v>1003</v>
      </c>
      <c r="DV664" t="s">
        <v>26</v>
      </c>
      <c r="DW664" t="s">
        <v>26</v>
      </c>
      <c r="DX664">
        <v>100</v>
      </c>
      <c r="DZ664" t="s">
        <v>3</v>
      </c>
      <c r="EA664" t="s">
        <v>3</v>
      </c>
      <c r="EB664" t="s">
        <v>3</v>
      </c>
      <c r="EC664" t="s">
        <v>3</v>
      </c>
      <c r="EE664">
        <v>1441815344</v>
      </c>
      <c r="EF664">
        <v>1</v>
      </c>
      <c r="EG664" t="s">
        <v>21</v>
      </c>
      <c r="EH664">
        <v>0</v>
      </c>
      <c r="EI664" t="s">
        <v>3</v>
      </c>
      <c r="EJ664">
        <v>4</v>
      </c>
      <c r="EK664">
        <v>0</v>
      </c>
      <c r="EL664" t="s">
        <v>22</v>
      </c>
      <c r="EM664" t="s">
        <v>23</v>
      </c>
      <c r="EO664" t="s">
        <v>3</v>
      </c>
      <c r="EQ664">
        <v>0</v>
      </c>
      <c r="ER664">
        <v>3844.66</v>
      </c>
      <c r="ES664">
        <v>22.51</v>
      </c>
      <c r="ET664">
        <v>0</v>
      </c>
      <c r="EU664">
        <v>0</v>
      </c>
      <c r="EV664">
        <v>3822.15</v>
      </c>
      <c r="EW664">
        <v>7.14</v>
      </c>
      <c r="EX664">
        <v>0</v>
      </c>
      <c r="EY664">
        <v>0</v>
      </c>
      <c r="FQ664">
        <v>0</v>
      </c>
      <c r="FR664">
        <f t="shared" si="402"/>
        <v>0</v>
      </c>
      <c r="FS664">
        <v>0</v>
      </c>
      <c r="FX664">
        <v>70</v>
      </c>
      <c r="FY664">
        <v>10</v>
      </c>
      <c r="GA664" t="s">
        <v>3</v>
      </c>
      <c r="GD664">
        <v>0</v>
      </c>
      <c r="GF664">
        <v>-934011052</v>
      </c>
      <c r="GG664">
        <v>2</v>
      </c>
      <c r="GH664">
        <v>1</v>
      </c>
      <c r="GI664">
        <v>-2</v>
      </c>
      <c r="GJ664">
        <v>0</v>
      </c>
      <c r="GK664">
        <f>ROUND(R664*(R12)/100,2)</f>
        <v>0</v>
      </c>
      <c r="GL664">
        <f t="shared" si="403"/>
        <v>0</v>
      </c>
      <c r="GM664">
        <f t="shared" si="404"/>
        <v>345.13</v>
      </c>
      <c r="GN664">
        <f t="shared" si="405"/>
        <v>0</v>
      </c>
      <c r="GO664">
        <f t="shared" si="406"/>
        <v>0</v>
      </c>
      <c r="GP664">
        <f t="shared" si="407"/>
        <v>345.13</v>
      </c>
      <c r="GR664">
        <v>0</v>
      </c>
      <c r="GS664">
        <v>3</v>
      </c>
      <c r="GT664">
        <v>0</v>
      </c>
      <c r="GU664" t="s">
        <v>3</v>
      </c>
      <c r="GV664">
        <f t="shared" si="408"/>
        <v>0</v>
      </c>
      <c r="GW664">
        <v>1</v>
      </c>
      <c r="GX664">
        <f t="shared" si="409"/>
        <v>0</v>
      </c>
      <c r="HA664">
        <v>0</v>
      </c>
      <c r="HB664">
        <v>0</v>
      </c>
      <c r="HC664">
        <f t="shared" si="410"/>
        <v>0</v>
      </c>
      <c r="HE664" t="s">
        <v>3</v>
      </c>
      <c r="HF664" t="s">
        <v>3</v>
      </c>
      <c r="HM664" t="s">
        <v>3</v>
      </c>
      <c r="HN664" t="s">
        <v>3</v>
      </c>
      <c r="HO664" t="s">
        <v>3</v>
      </c>
      <c r="HP664" t="s">
        <v>3</v>
      </c>
      <c r="HQ664" t="s">
        <v>3</v>
      </c>
      <c r="IK664">
        <v>0</v>
      </c>
    </row>
    <row r="665" spans="1:245" x14ac:dyDescent="0.2">
      <c r="A665">
        <v>17</v>
      </c>
      <c r="B665">
        <v>1</v>
      </c>
      <c r="D665">
        <f>ROW(EtalonRes!A260)</f>
        <v>260</v>
      </c>
      <c r="E665" t="s">
        <v>3</v>
      </c>
      <c r="F665" t="s">
        <v>319</v>
      </c>
      <c r="G665" t="s">
        <v>359</v>
      </c>
      <c r="H665" t="s">
        <v>26</v>
      </c>
      <c r="I665">
        <f>ROUND(ROUND((250)*0.1/100,9),9)</f>
        <v>0.25</v>
      </c>
      <c r="J665">
        <v>0</v>
      </c>
      <c r="K665">
        <f>ROUND(ROUND((250)*0.1/100,9),9)</f>
        <v>0.25</v>
      </c>
      <c r="O665">
        <f t="shared" si="371"/>
        <v>32.119999999999997</v>
      </c>
      <c r="P665">
        <f t="shared" si="372"/>
        <v>0</v>
      </c>
      <c r="Q665">
        <f t="shared" si="373"/>
        <v>0</v>
      </c>
      <c r="R665">
        <f t="shared" si="374"/>
        <v>0</v>
      </c>
      <c r="S665">
        <f t="shared" si="375"/>
        <v>32.119999999999997</v>
      </c>
      <c r="T665">
        <f t="shared" si="376"/>
        <v>0</v>
      </c>
      <c r="U665">
        <f t="shared" si="377"/>
        <v>0.06</v>
      </c>
      <c r="V665">
        <f t="shared" si="378"/>
        <v>0</v>
      </c>
      <c r="W665">
        <f t="shared" si="379"/>
        <v>0</v>
      </c>
      <c r="X665">
        <f t="shared" si="380"/>
        <v>22.48</v>
      </c>
      <c r="Y665">
        <f t="shared" si="381"/>
        <v>3.21</v>
      </c>
      <c r="AA665">
        <v>-1</v>
      </c>
      <c r="AB665">
        <f t="shared" si="382"/>
        <v>128.47999999999999</v>
      </c>
      <c r="AC665">
        <f t="shared" si="383"/>
        <v>0</v>
      </c>
      <c r="AD665">
        <f t="shared" si="384"/>
        <v>0</v>
      </c>
      <c r="AE665">
        <f t="shared" si="385"/>
        <v>0</v>
      </c>
      <c r="AF665">
        <f t="shared" si="386"/>
        <v>128.47999999999999</v>
      </c>
      <c r="AG665">
        <f t="shared" si="387"/>
        <v>0</v>
      </c>
      <c r="AH665">
        <f t="shared" si="388"/>
        <v>0.24</v>
      </c>
      <c r="AI665">
        <f t="shared" si="389"/>
        <v>0</v>
      </c>
      <c r="AJ665">
        <f t="shared" si="390"/>
        <v>0</v>
      </c>
      <c r="AK665">
        <v>128.47999999999999</v>
      </c>
      <c r="AL665">
        <v>0</v>
      </c>
      <c r="AM665">
        <v>0</v>
      </c>
      <c r="AN665">
        <v>0</v>
      </c>
      <c r="AO665">
        <v>128.47999999999999</v>
      </c>
      <c r="AP665">
        <v>0</v>
      </c>
      <c r="AQ665">
        <v>0.24</v>
      </c>
      <c r="AR665">
        <v>0</v>
      </c>
      <c r="AS665">
        <v>0</v>
      </c>
      <c r="AT665">
        <v>70</v>
      </c>
      <c r="AU665">
        <v>10</v>
      </c>
      <c r="AV665">
        <v>1</v>
      </c>
      <c r="AW665">
        <v>1</v>
      </c>
      <c r="AZ665">
        <v>1</v>
      </c>
      <c r="BA665">
        <v>1</v>
      </c>
      <c r="BB665">
        <v>1</v>
      </c>
      <c r="BC665">
        <v>1</v>
      </c>
      <c r="BD665" t="s">
        <v>3</v>
      </c>
      <c r="BE665" t="s">
        <v>3</v>
      </c>
      <c r="BF665" t="s">
        <v>3</v>
      </c>
      <c r="BG665" t="s">
        <v>3</v>
      </c>
      <c r="BH665">
        <v>0</v>
      </c>
      <c r="BI665">
        <v>4</v>
      </c>
      <c r="BJ665" t="s">
        <v>321</v>
      </c>
      <c r="BM665">
        <v>0</v>
      </c>
      <c r="BN665">
        <v>0</v>
      </c>
      <c r="BO665" t="s">
        <v>3</v>
      </c>
      <c r="BP665">
        <v>0</v>
      </c>
      <c r="BQ665">
        <v>1</v>
      </c>
      <c r="BR665">
        <v>0</v>
      </c>
      <c r="BS665">
        <v>1</v>
      </c>
      <c r="BT665">
        <v>1</v>
      </c>
      <c r="BU665">
        <v>1</v>
      </c>
      <c r="BV665">
        <v>1</v>
      </c>
      <c r="BW665">
        <v>1</v>
      </c>
      <c r="BX665">
        <v>1</v>
      </c>
      <c r="BY665" t="s">
        <v>3</v>
      </c>
      <c r="BZ665">
        <v>70</v>
      </c>
      <c r="CA665">
        <v>10</v>
      </c>
      <c r="CB665" t="s">
        <v>3</v>
      </c>
      <c r="CE665">
        <v>0</v>
      </c>
      <c r="CF665">
        <v>0</v>
      </c>
      <c r="CG665">
        <v>0</v>
      </c>
      <c r="CM665">
        <v>0</v>
      </c>
      <c r="CN665" t="s">
        <v>3</v>
      </c>
      <c r="CO665">
        <v>0</v>
      </c>
      <c r="CP665">
        <f t="shared" si="391"/>
        <v>32.119999999999997</v>
      </c>
      <c r="CQ665">
        <f t="shared" si="392"/>
        <v>0</v>
      </c>
      <c r="CR665">
        <f t="shared" si="393"/>
        <v>0</v>
      </c>
      <c r="CS665">
        <f t="shared" si="394"/>
        <v>0</v>
      </c>
      <c r="CT665">
        <f t="shared" si="395"/>
        <v>128.47999999999999</v>
      </c>
      <c r="CU665">
        <f t="shared" si="396"/>
        <v>0</v>
      </c>
      <c r="CV665">
        <f t="shared" si="397"/>
        <v>0.24</v>
      </c>
      <c r="CW665">
        <f t="shared" si="398"/>
        <v>0</v>
      </c>
      <c r="CX665">
        <f t="shared" si="399"/>
        <v>0</v>
      </c>
      <c r="CY665">
        <f t="shared" si="400"/>
        <v>22.483999999999995</v>
      </c>
      <c r="CZ665">
        <f t="shared" si="401"/>
        <v>3.2119999999999997</v>
      </c>
      <c r="DC665" t="s">
        <v>3</v>
      </c>
      <c r="DD665" t="s">
        <v>3</v>
      </c>
      <c r="DE665" t="s">
        <v>3</v>
      </c>
      <c r="DF665" t="s">
        <v>3</v>
      </c>
      <c r="DG665" t="s">
        <v>3</v>
      </c>
      <c r="DH665" t="s">
        <v>3</v>
      </c>
      <c r="DI665" t="s">
        <v>3</v>
      </c>
      <c r="DJ665" t="s">
        <v>3</v>
      </c>
      <c r="DK665" t="s">
        <v>3</v>
      </c>
      <c r="DL665" t="s">
        <v>3</v>
      </c>
      <c r="DM665" t="s">
        <v>3</v>
      </c>
      <c r="DN665">
        <v>0</v>
      </c>
      <c r="DO665">
        <v>0</v>
      </c>
      <c r="DP665">
        <v>1</v>
      </c>
      <c r="DQ665">
        <v>1</v>
      </c>
      <c r="DU665">
        <v>1003</v>
      </c>
      <c r="DV665" t="s">
        <v>26</v>
      </c>
      <c r="DW665" t="s">
        <v>26</v>
      </c>
      <c r="DX665">
        <v>100</v>
      </c>
      <c r="DZ665" t="s">
        <v>3</v>
      </c>
      <c r="EA665" t="s">
        <v>3</v>
      </c>
      <c r="EB665" t="s">
        <v>3</v>
      </c>
      <c r="EC665" t="s">
        <v>3</v>
      </c>
      <c r="EE665">
        <v>1441815344</v>
      </c>
      <c r="EF665">
        <v>1</v>
      </c>
      <c r="EG665" t="s">
        <v>21</v>
      </c>
      <c r="EH665">
        <v>0</v>
      </c>
      <c r="EI665" t="s">
        <v>3</v>
      </c>
      <c r="EJ665">
        <v>4</v>
      </c>
      <c r="EK665">
        <v>0</v>
      </c>
      <c r="EL665" t="s">
        <v>22</v>
      </c>
      <c r="EM665" t="s">
        <v>23</v>
      </c>
      <c r="EO665" t="s">
        <v>3</v>
      </c>
      <c r="EQ665">
        <v>1024</v>
      </c>
      <c r="ER665">
        <v>128.47999999999999</v>
      </c>
      <c r="ES665">
        <v>0</v>
      </c>
      <c r="ET665">
        <v>0</v>
      </c>
      <c r="EU665">
        <v>0</v>
      </c>
      <c r="EV665">
        <v>128.47999999999999</v>
      </c>
      <c r="EW665">
        <v>0.24</v>
      </c>
      <c r="EX665">
        <v>0</v>
      </c>
      <c r="EY665">
        <v>0</v>
      </c>
      <c r="FQ665">
        <v>0</v>
      </c>
      <c r="FR665">
        <f t="shared" si="402"/>
        <v>0</v>
      </c>
      <c r="FS665">
        <v>0</v>
      </c>
      <c r="FX665">
        <v>70</v>
      </c>
      <c r="FY665">
        <v>10</v>
      </c>
      <c r="GA665" t="s">
        <v>3</v>
      </c>
      <c r="GD665">
        <v>0</v>
      </c>
      <c r="GF665">
        <v>340369638</v>
      </c>
      <c r="GG665">
        <v>2</v>
      </c>
      <c r="GH665">
        <v>1</v>
      </c>
      <c r="GI665">
        <v>-2</v>
      </c>
      <c r="GJ665">
        <v>0</v>
      </c>
      <c r="GK665">
        <f>ROUND(R665*(R12)/100,2)</f>
        <v>0</v>
      </c>
      <c r="GL665">
        <f t="shared" si="403"/>
        <v>0</v>
      </c>
      <c r="GM665">
        <f t="shared" si="404"/>
        <v>57.81</v>
      </c>
      <c r="GN665">
        <f t="shared" si="405"/>
        <v>0</v>
      </c>
      <c r="GO665">
        <f t="shared" si="406"/>
        <v>0</v>
      </c>
      <c r="GP665">
        <f t="shared" si="407"/>
        <v>57.81</v>
      </c>
      <c r="GR665">
        <v>0</v>
      </c>
      <c r="GS665">
        <v>3</v>
      </c>
      <c r="GT665">
        <v>0</v>
      </c>
      <c r="GU665" t="s">
        <v>3</v>
      </c>
      <c r="GV665">
        <f t="shared" si="408"/>
        <v>0</v>
      </c>
      <c r="GW665">
        <v>1</v>
      </c>
      <c r="GX665">
        <f t="shared" si="409"/>
        <v>0</v>
      </c>
      <c r="HA665">
        <v>0</v>
      </c>
      <c r="HB665">
        <v>0</v>
      </c>
      <c r="HC665">
        <f t="shared" si="410"/>
        <v>0</v>
      </c>
      <c r="HE665" t="s">
        <v>3</v>
      </c>
      <c r="HF665" t="s">
        <v>3</v>
      </c>
      <c r="HM665" t="s">
        <v>3</v>
      </c>
      <c r="HN665" t="s">
        <v>3</v>
      </c>
      <c r="HO665" t="s">
        <v>3</v>
      </c>
      <c r="HP665" t="s">
        <v>3</v>
      </c>
      <c r="HQ665" t="s">
        <v>3</v>
      </c>
      <c r="IK665">
        <v>0</v>
      </c>
    </row>
    <row r="666" spans="1:245" x14ac:dyDescent="0.2">
      <c r="A666">
        <v>17</v>
      </c>
      <c r="B666">
        <v>1</v>
      </c>
      <c r="C666">
        <f>ROW(SmtRes!A141)</f>
        <v>141</v>
      </c>
      <c r="D666">
        <f>ROW(EtalonRes!A261)</f>
        <v>261</v>
      </c>
      <c r="E666" t="s">
        <v>360</v>
      </c>
      <c r="F666" t="s">
        <v>361</v>
      </c>
      <c r="G666" t="s">
        <v>362</v>
      </c>
      <c r="H666" t="s">
        <v>26</v>
      </c>
      <c r="I666">
        <f>ROUND((1350)*0.1/100,9)</f>
        <v>1.35</v>
      </c>
      <c r="J666">
        <v>0</v>
      </c>
      <c r="K666">
        <f>ROUND((1350)*0.1/100,9)</f>
        <v>1.35</v>
      </c>
      <c r="O666">
        <f t="shared" si="371"/>
        <v>670.63</v>
      </c>
      <c r="P666">
        <f t="shared" si="372"/>
        <v>0</v>
      </c>
      <c r="Q666">
        <f t="shared" si="373"/>
        <v>0</v>
      </c>
      <c r="R666">
        <f t="shared" si="374"/>
        <v>0</v>
      </c>
      <c r="S666">
        <f t="shared" si="375"/>
        <v>670.63</v>
      </c>
      <c r="T666">
        <f t="shared" si="376"/>
        <v>0</v>
      </c>
      <c r="U666">
        <f t="shared" si="377"/>
        <v>0.94499999999999995</v>
      </c>
      <c r="V666">
        <f t="shared" si="378"/>
        <v>0</v>
      </c>
      <c r="W666">
        <f t="shared" si="379"/>
        <v>0</v>
      </c>
      <c r="X666">
        <f t="shared" si="380"/>
        <v>469.44</v>
      </c>
      <c r="Y666">
        <f t="shared" si="381"/>
        <v>67.06</v>
      </c>
      <c r="AA666">
        <v>1473091778</v>
      </c>
      <c r="AB666">
        <f t="shared" si="382"/>
        <v>496.76</v>
      </c>
      <c r="AC666">
        <f t="shared" si="383"/>
        <v>0</v>
      </c>
      <c r="AD666">
        <f t="shared" si="384"/>
        <v>0</v>
      </c>
      <c r="AE666">
        <f t="shared" si="385"/>
        <v>0</v>
      </c>
      <c r="AF666">
        <f t="shared" si="386"/>
        <v>496.76</v>
      </c>
      <c r="AG666">
        <f t="shared" si="387"/>
        <v>0</v>
      </c>
      <c r="AH666">
        <f t="shared" si="388"/>
        <v>0.7</v>
      </c>
      <c r="AI666">
        <f t="shared" si="389"/>
        <v>0</v>
      </c>
      <c r="AJ666">
        <f t="shared" si="390"/>
        <v>0</v>
      </c>
      <c r="AK666">
        <v>496.76</v>
      </c>
      <c r="AL666">
        <v>0</v>
      </c>
      <c r="AM666">
        <v>0</v>
      </c>
      <c r="AN666">
        <v>0</v>
      </c>
      <c r="AO666">
        <v>496.76</v>
      </c>
      <c r="AP666">
        <v>0</v>
      </c>
      <c r="AQ666">
        <v>0.7</v>
      </c>
      <c r="AR666">
        <v>0</v>
      </c>
      <c r="AS666">
        <v>0</v>
      </c>
      <c r="AT666">
        <v>70</v>
      </c>
      <c r="AU666">
        <v>10</v>
      </c>
      <c r="AV666">
        <v>1</v>
      </c>
      <c r="AW666">
        <v>1</v>
      </c>
      <c r="AZ666">
        <v>1</v>
      </c>
      <c r="BA666">
        <v>1</v>
      </c>
      <c r="BB666">
        <v>1</v>
      </c>
      <c r="BC666">
        <v>1</v>
      </c>
      <c r="BD666" t="s">
        <v>3</v>
      </c>
      <c r="BE666" t="s">
        <v>3</v>
      </c>
      <c r="BF666" t="s">
        <v>3</v>
      </c>
      <c r="BG666" t="s">
        <v>3</v>
      </c>
      <c r="BH666">
        <v>0</v>
      </c>
      <c r="BI666">
        <v>4</v>
      </c>
      <c r="BJ666" t="s">
        <v>363</v>
      </c>
      <c r="BM666">
        <v>0</v>
      </c>
      <c r="BN666">
        <v>0</v>
      </c>
      <c r="BO666" t="s">
        <v>3</v>
      </c>
      <c r="BP666">
        <v>0</v>
      </c>
      <c r="BQ666">
        <v>1</v>
      </c>
      <c r="BR666">
        <v>0</v>
      </c>
      <c r="BS666">
        <v>1</v>
      </c>
      <c r="BT666">
        <v>1</v>
      </c>
      <c r="BU666">
        <v>1</v>
      </c>
      <c r="BV666">
        <v>1</v>
      </c>
      <c r="BW666">
        <v>1</v>
      </c>
      <c r="BX666">
        <v>1</v>
      </c>
      <c r="BY666" t="s">
        <v>3</v>
      </c>
      <c r="BZ666">
        <v>70</v>
      </c>
      <c r="CA666">
        <v>10</v>
      </c>
      <c r="CB666" t="s">
        <v>3</v>
      </c>
      <c r="CE666">
        <v>0</v>
      </c>
      <c r="CF666">
        <v>0</v>
      </c>
      <c r="CG666">
        <v>0</v>
      </c>
      <c r="CM666">
        <v>0</v>
      </c>
      <c r="CN666" t="s">
        <v>3</v>
      </c>
      <c r="CO666">
        <v>0</v>
      </c>
      <c r="CP666">
        <f t="shared" si="391"/>
        <v>670.63</v>
      </c>
      <c r="CQ666">
        <f t="shared" si="392"/>
        <v>0</v>
      </c>
      <c r="CR666">
        <f t="shared" si="393"/>
        <v>0</v>
      </c>
      <c r="CS666">
        <f t="shared" si="394"/>
        <v>0</v>
      </c>
      <c r="CT666">
        <f t="shared" si="395"/>
        <v>496.76</v>
      </c>
      <c r="CU666">
        <f t="shared" si="396"/>
        <v>0</v>
      </c>
      <c r="CV666">
        <f t="shared" si="397"/>
        <v>0.7</v>
      </c>
      <c r="CW666">
        <f t="shared" si="398"/>
        <v>0</v>
      </c>
      <c r="CX666">
        <f t="shared" si="399"/>
        <v>0</v>
      </c>
      <c r="CY666">
        <f t="shared" si="400"/>
        <v>469.44099999999997</v>
      </c>
      <c r="CZ666">
        <f t="shared" si="401"/>
        <v>67.063000000000002</v>
      </c>
      <c r="DC666" t="s">
        <v>3</v>
      </c>
      <c r="DD666" t="s">
        <v>3</v>
      </c>
      <c r="DE666" t="s">
        <v>3</v>
      </c>
      <c r="DF666" t="s">
        <v>3</v>
      </c>
      <c r="DG666" t="s">
        <v>3</v>
      </c>
      <c r="DH666" t="s">
        <v>3</v>
      </c>
      <c r="DI666" t="s">
        <v>3</v>
      </c>
      <c r="DJ666" t="s">
        <v>3</v>
      </c>
      <c r="DK666" t="s">
        <v>3</v>
      </c>
      <c r="DL666" t="s">
        <v>3</v>
      </c>
      <c r="DM666" t="s">
        <v>3</v>
      </c>
      <c r="DN666">
        <v>0</v>
      </c>
      <c r="DO666">
        <v>0</v>
      </c>
      <c r="DP666">
        <v>1</v>
      </c>
      <c r="DQ666">
        <v>1</v>
      </c>
      <c r="DU666">
        <v>1003</v>
      </c>
      <c r="DV666" t="s">
        <v>26</v>
      </c>
      <c r="DW666" t="s">
        <v>26</v>
      </c>
      <c r="DX666">
        <v>100</v>
      </c>
      <c r="DZ666" t="s">
        <v>3</v>
      </c>
      <c r="EA666" t="s">
        <v>3</v>
      </c>
      <c r="EB666" t="s">
        <v>3</v>
      </c>
      <c r="EC666" t="s">
        <v>3</v>
      </c>
      <c r="EE666">
        <v>1441815344</v>
      </c>
      <c r="EF666">
        <v>1</v>
      </c>
      <c r="EG666" t="s">
        <v>21</v>
      </c>
      <c r="EH666">
        <v>0</v>
      </c>
      <c r="EI666" t="s">
        <v>3</v>
      </c>
      <c r="EJ666">
        <v>4</v>
      </c>
      <c r="EK666">
        <v>0</v>
      </c>
      <c r="EL666" t="s">
        <v>22</v>
      </c>
      <c r="EM666" t="s">
        <v>23</v>
      </c>
      <c r="EO666" t="s">
        <v>3</v>
      </c>
      <c r="EQ666">
        <v>0</v>
      </c>
      <c r="ER666">
        <v>496.76</v>
      </c>
      <c r="ES666">
        <v>0</v>
      </c>
      <c r="ET666">
        <v>0</v>
      </c>
      <c r="EU666">
        <v>0</v>
      </c>
      <c r="EV666">
        <v>496.76</v>
      </c>
      <c r="EW666">
        <v>0.7</v>
      </c>
      <c r="EX666">
        <v>0</v>
      </c>
      <c r="EY666">
        <v>0</v>
      </c>
      <c r="FQ666">
        <v>0</v>
      </c>
      <c r="FR666">
        <f t="shared" si="402"/>
        <v>0</v>
      </c>
      <c r="FS666">
        <v>0</v>
      </c>
      <c r="FX666">
        <v>70</v>
      </c>
      <c r="FY666">
        <v>10</v>
      </c>
      <c r="GA666" t="s">
        <v>3</v>
      </c>
      <c r="GD666">
        <v>0</v>
      </c>
      <c r="GF666">
        <v>1924834732</v>
      </c>
      <c r="GG666">
        <v>2</v>
      </c>
      <c r="GH666">
        <v>1</v>
      </c>
      <c r="GI666">
        <v>-2</v>
      </c>
      <c r="GJ666">
        <v>0</v>
      </c>
      <c r="GK666">
        <f>ROUND(R666*(R12)/100,2)</f>
        <v>0</v>
      </c>
      <c r="GL666">
        <f t="shared" si="403"/>
        <v>0</v>
      </c>
      <c r="GM666">
        <f t="shared" si="404"/>
        <v>1207.1300000000001</v>
      </c>
      <c r="GN666">
        <f t="shared" si="405"/>
        <v>0</v>
      </c>
      <c r="GO666">
        <f t="shared" si="406"/>
        <v>0</v>
      </c>
      <c r="GP666">
        <f t="shared" si="407"/>
        <v>1207.1300000000001</v>
      </c>
      <c r="GR666">
        <v>0</v>
      </c>
      <c r="GS666">
        <v>3</v>
      </c>
      <c r="GT666">
        <v>0</v>
      </c>
      <c r="GU666" t="s">
        <v>3</v>
      </c>
      <c r="GV666">
        <f t="shared" si="408"/>
        <v>0</v>
      </c>
      <c r="GW666">
        <v>1</v>
      </c>
      <c r="GX666">
        <f t="shared" si="409"/>
        <v>0</v>
      </c>
      <c r="HA666">
        <v>0</v>
      </c>
      <c r="HB666">
        <v>0</v>
      </c>
      <c r="HC666">
        <f t="shared" si="410"/>
        <v>0</v>
      </c>
      <c r="HE666" t="s">
        <v>3</v>
      </c>
      <c r="HF666" t="s">
        <v>3</v>
      </c>
      <c r="HM666" t="s">
        <v>3</v>
      </c>
      <c r="HN666" t="s">
        <v>3</v>
      </c>
      <c r="HO666" t="s">
        <v>3</v>
      </c>
      <c r="HP666" t="s">
        <v>3</v>
      </c>
      <c r="HQ666" t="s">
        <v>3</v>
      </c>
      <c r="IK666">
        <v>0</v>
      </c>
    </row>
    <row r="667" spans="1:245" x14ac:dyDescent="0.2">
      <c r="A667">
        <v>17</v>
      </c>
      <c r="B667">
        <v>1</v>
      </c>
      <c r="D667">
        <f>ROW(EtalonRes!A263)</f>
        <v>263</v>
      </c>
      <c r="E667" t="s">
        <v>364</v>
      </c>
      <c r="F667" t="s">
        <v>347</v>
      </c>
      <c r="G667" t="s">
        <v>365</v>
      </c>
      <c r="H667" t="s">
        <v>26</v>
      </c>
      <c r="I667">
        <f>ROUND(ROUND((430)*0.2*0.1/100,9),9)</f>
        <v>8.5999999999999993E-2</v>
      </c>
      <c r="J667">
        <v>0</v>
      </c>
      <c r="K667">
        <f>ROUND(ROUND((430)*0.2*0.1/100,9),9)</f>
        <v>8.5999999999999993E-2</v>
      </c>
      <c r="O667">
        <f t="shared" si="371"/>
        <v>672.87</v>
      </c>
      <c r="P667">
        <f t="shared" si="372"/>
        <v>1.65</v>
      </c>
      <c r="Q667">
        <f t="shared" si="373"/>
        <v>0</v>
      </c>
      <c r="R667">
        <f t="shared" si="374"/>
        <v>0</v>
      </c>
      <c r="S667">
        <f t="shared" si="375"/>
        <v>671.22</v>
      </c>
      <c r="T667">
        <f t="shared" si="376"/>
        <v>0</v>
      </c>
      <c r="U667">
        <f t="shared" si="377"/>
        <v>1.2538799999999999</v>
      </c>
      <c r="V667">
        <f t="shared" si="378"/>
        <v>0</v>
      </c>
      <c r="W667">
        <f t="shared" si="379"/>
        <v>0</v>
      </c>
      <c r="X667">
        <f t="shared" si="380"/>
        <v>469.85</v>
      </c>
      <c r="Y667">
        <f t="shared" si="381"/>
        <v>67.12</v>
      </c>
      <c r="AA667">
        <v>1473091778</v>
      </c>
      <c r="AB667">
        <f t="shared" si="382"/>
        <v>7824.02</v>
      </c>
      <c r="AC667">
        <f t="shared" si="383"/>
        <v>19.13</v>
      </c>
      <c r="AD667">
        <f t="shared" si="384"/>
        <v>0</v>
      </c>
      <c r="AE667">
        <f t="shared" si="385"/>
        <v>0</v>
      </c>
      <c r="AF667">
        <f t="shared" si="386"/>
        <v>7804.89</v>
      </c>
      <c r="AG667">
        <f t="shared" si="387"/>
        <v>0</v>
      </c>
      <c r="AH667">
        <f t="shared" si="388"/>
        <v>14.58</v>
      </c>
      <c r="AI667">
        <f t="shared" si="389"/>
        <v>0</v>
      </c>
      <c r="AJ667">
        <f t="shared" si="390"/>
        <v>0</v>
      </c>
      <c r="AK667">
        <v>7824.02</v>
      </c>
      <c r="AL667">
        <v>19.13</v>
      </c>
      <c r="AM667">
        <v>0</v>
      </c>
      <c r="AN667">
        <v>0</v>
      </c>
      <c r="AO667">
        <v>7804.89</v>
      </c>
      <c r="AP667">
        <v>0</v>
      </c>
      <c r="AQ667">
        <v>14.58</v>
      </c>
      <c r="AR667">
        <v>0</v>
      </c>
      <c r="AS667">
        <v>0</v>
      </c>
      <c r="AT667">
        <v>70</v>
      </c>
      <c r="AU667">
        <v>10</v>
      </c>
      <c r="AV667">
        <v>1</v>
      </c>
      <c r="AW667">
        <v>1</v>
      </c>
      <c r="AZ667">
        <v>1</v>
      </c>
      <c r="BA667">
        <v>1</v>
      </c>
      <c r="BB667">
        <v>1</v>
      </c>
      <c r="BC667">
        <v>1</v>
      </c>
      <c r="BD667" t="s">
        <v>3</v>
      </c>
      <c r="BE667" t="s">
        <v>3</v>
      </c>
      <c r="BF667" t="s">
        <v>3</v>
      </c>
      <c r="BG667" t="s">
        <v>3</v>
      </c>
      <c r="BH667">
        <v>0</v>
      </c>
      <c r="BI667">
        <v>4</v>
      </c>
      <c r="BJ667" t="s">
        <v>349</v>
      </c>
      <c r="BM667">
        <v>0</v>
      </c>
      <c r="BN667">
        <v>0</v>
      </c>
      <c r="BO667" t="s">
        <v>3</v>
      </c>
      <c r="BP667">
        <v>0</v>
      </c>
      <c r="BQ667">
        <v>1</v>
      </c>
      <c r="BR667">
        <v>0</v>
      </c>
      <c r="BS667">
        <v>1</v>
      </c>
      <c r="BT667">
        <v>1</v>
      </c>
      <c r="BU667">
        <v>1</v>
      </c>
      <c r="BV667">
        <v>1</v>
      </c>
      <c r="BW667">
        <v>1</v>
      </c>
      <c r="BX667">
        <v>1</v>
      </c>
      <c r="BY667" t="s">
        <v>3</v>
      </c>
      <c r="BZ667">
        <v>70</v>
      </c>
      <c r="CA667">
        <v>10</v>
      </c>
      <c r="CB667" t="s">
        <v>3</v>
      </c>
      <c r="CE667">
        <v>0</v>
      </c>
      <c r="CF667">
        <v>0</v>
      </c>
      <c r="CG667">
        <v>0</v>
      </c>
      <c r="CM667">
        <v>0</v>
      </c>
      <c r="CN667" t="s">
        <v>3</v>
      </c>
      <c r="CO667">
        <v>0</v>
      </c>
      <c r="CP667">
        <f t="shared" si="391"/>
        <v>672.87</v>
      </c>
      <c r="CQ667">
        <f t="shared" si="392"/>
        <v>19.13</v>
      </c>
      <c r="CR667">
        <f t="shared" si="393"/>
        <v>0</v>
      </c>
      <c r="CS667">
        <f t="shared" si="394"/>
        <v>0</v>
      </c>
      <c r="CT667">
        <f t="shared" si="395"/>
        <v>7804.89</v>
      </c>
      <c r="CU667">
        <f t="shared" si="396"/>
        <v>0</v>
      </c>
      <c r="CV667">
        <f t="shared" si="397"/>
        <v>14.58</v>
      </c>
      <c r="CW667">
        <f t="shared" si="398"/>
        <v>0</v>
      </c>
      <c r="CX667">
        <f t="shared" si="399"/>
        <v>0</v>
      </c>
      <c r="CY667">
        <f t="shared" si="400"/>
        <v>469.85400000000004</v>
      </c>
      <c r="CZ667">
        <f t="shared" si="401"/>
        <v>67.122000000000014</v>
      </c>
      <c r="DC667" t="s">
        <v>3</v>
      </c>
      <c r="DD667" t="s">
        <v>3</v>
      </c>
      <c r="DE667" t="s">
        <v>3</v>
      </c>
      <c r="DF667" t="s">
        <v>3</v>
      </c>
      <c r="DG667" t="s">
        <v>3</v>
      </c>
      <c r="DH667" t="s">
        <v>3</v>
      </c>
      <c r="DI667" t="s">
        <v>3</v>
      </c>
      <c r="DJ667" t="s">
        <v>3</v>
      </c>
      <c r="DK667" t="s">
        <v>3</v>
      </c>
      <c r="DL667" t="s">
        <v>3</v>
      </c>
      <c r="DM667" t="s">
        <v>3</v>
      </c>
      <c r="DN667">
        <v>0</v>
      </c>
      <c r="DO667">
        <v>0</v>
      </c>
      <c r="DP667">
        <v>1</v>
      </c>
      <c r="DQ667">
        <v>1</v>
      </c>
      <c r="DU667">
        <v>1003</v>
      </c>
      <c r="DV667" t="s">
        <v>26</v>
      </c>
      <c r="DW667" t="s">
        <v>26</v>
      </c>
      <c r="DX667">
        <v>100</v>
      </c>
      <c r="DZ667" t="s">
        <v>3</v>
      </c>
      <c r="EA667" t="s">
        <v>3</v>
      </c>
      <c r="EB667" t="s">
        <v>3</v>
      </c>
      <c r="EC667" t="s">
        <v>3</v>
      </c>
      <c r="EE667">
        <v>1441815344</v>
      </c>
      <c r="EF667">
        <v>1</v>
      </c>
      <c r="EG667" t="s">
        <v>21</v>
      </c>
      <c r="EH667">
        <v>0</v>
      </c>
      <c r="EI667" t="s">
        <v>3</v>
      </c>
      <c r="EJ667">
        <v>4</v>
      </c>
      <c r="EK667">
        <v>0</v>
      </c>
      <c r="EL667" t="s">
        <v>22</v>
      </c>
      <c r="EM667" t="s">
        <v>23</v>
      </c>
      <c r="EO667" t="s">
        <v>3</v>
      </c>
      <c r="EQ667">
        <v>0</v>
      </c>
      <c r="ER667">
        <v>7824.02</v>
      </c>
      <c r="ES667">
        <v>19.13</v>
      </c>
      <c r="ET667">
        <v>0</v>
      </c>
      <c r="EU667">
        <v>0</v>
      </c>
      <c r="EV667">
        <v>7804.89</v>
      </c>
      <c r="EW667">
        <v>14.58</v>
      </c>
      <c r="EX667">
        <v>0</v>
      </c>
      <c r="EY667">
        <v>0</v>
      </c>
      <c r="FQ667">
        <v>0</v>
      </c>
      <c r="FR667">
        <f t="shared" si="402"/>
        <v>0</v>
      </c>
      <c r="FS667">
        <v>0</v>
      </c>
      <c r="FX667">
        <v>70</v>
      </c>
      <c r="FY667">
        <v>10</v>
      </c>
      <c r="GA667" t="s">
        <v>3</v>
      </c>
      <c r="GD667">
        <v>0</v>
      </c>
      <c r="GF667">
        <v>913666960</v>
      </c>
      <c r="GG667">
        <v>2</v>
      </c>
      <c r="GH667">
        <v>1</v>
      </c>
      <c r="GI667">
        <v>-2</v>
      </c>
      <c r="GJ667">
        <v>0</v>
      </c>
      <c r="GK667">
        <f>ROUND(R667*(R12)/100,2)</f>
        <v>0</v>
      </c>
      <c r="GL667">
        <f t="shared" si="403"/>
        <v>0</v>
      </c>
      <c r="GM667">
        <f t="shared" si="404"/>
        <v>1209.8399999999999</v>
      </c>
      <c r="GN667">
        <f t="shared" si="405"/>
        <v>0</v>
      </c>
      <c r="GO667">
        <f t="shared" si="406"/>
        <v>0</v>
      </c>
      <c r="GP667">
        <f t="shared" si="407"/>
        <v>1209.8399999999999</v>
      </c>
      <c r="GR667">
        <v>0</v>
      </c>
      <c r="GS667">
        <v>3</v>
      </c>
      <c r="GT667">
        <v>0</v>
      </c>
      <c r="GU667" t="s">
        <v>3</v>
      </c>
      <c r="GV667">
        <f t="shared" si="408"/>
        <v>0</v>
      </c>
      <c r="GW667">
        <v>1</v>
      </c>
      <c r="GX667">
        <f t="shared" si="409"/>
        <v>0</v>
      </c>
      <c r="HA667">
        <v>0</v>
      </c>
      <c r="HB667">
        <v>0</v>
      </c>
      <c r="HC667">
        <f t="shared" si="410"/>
        <v>0</v>
      </c>
      <c r="HE667" t="s">
        <v>3</v>
      </c>
      <c r="HF667" t="s">
        <v>3</v>
      </c>
      <c r="HM667" t="s">
        <v>3</v>
      </c>
      <c r="HN667" t="s">
        <v>3</v>
      </c>
      <c r="HO667" t="s">
        <v>3</v>
      </c>
      <c r="HP667" t="s">
        <v>3</v>
      </c>
      <c r="HQ667" t="s">
        <v>3</v>
      </c>
      <c r="IK667">
        <v>0</v>
      </c>
    </row>
    <row r="668" spans="1:245" x14ac:dyDescent="0.2">
      <c r="A668">
        <v>17</v>
      </c>
      <c r="B668">
        <v>1</v>
      </c>
      <c r="D668">
        <f>ROW(EtalonRes!A265)</f>
        <v>265</v>
      </c>
      <c r="E668" t="s">
        <v>366</v>
      </c>
      <c r="F668" t="s">
        <v>351</v>
      </c>
      <c r="G668" t="s">
        <v>367</v>
      </c>
      <c r="H668" t="s">
        <v>26</v>
      </c>
      <c r="I668">
        <f>ROUND(ROUND((430)*0.2*0.1/100,9),9)</f>
        <v>8.5999999999999993E-2</v>
      </c>
      <c r="J668">
        <v>0</v>
      </c>
      <c r="K668">
        <f>ROUND(ROUND((430)*0.2*0.1/100,9),9)</f>
        <v>8.5999999999999993E-2</v>
      </c>
      <c r="O668">
        <f t="shared" si="371"/>
        <v>149.52000000000001</v>
      </c>
      <c r="P668">
        <f t="shared" si="372"/>
        <v>0.36</v>
      </c>
      <c r="Q668">
        <f t="shared" si="373"/>
        <v>0</v>
      </c>
      <c r="R668">
        <f t="shared" si="374"/>
        <v>0</v>
      </c>
      <c r="S668">
        <f t="shared" si="375"/>
        <v>149.16</v>
      </c>
      <c r="T668">
        <f t="shared" si="376"/>
        <v>0</v>
      </c>
      <c r="U668">
        <f t="shared" si="377"/>
        <v>0.27864</v>
      </c>
      <c r="V668">
        <f t="shared" si="378"/>
        <v>0</v>
      </c>
      <c r="W668">
        <f t="shared" si="379"/>
        <v>0</v>
      </c>
      <c r="X668">
        <f t="shared" si="380"/>
        <v>104.41</v>
      </c>
      <c r="Y668">
        <f t="shared" si="381"/>
        <v>14.92</v>
      </c>
      <c r="AA668">
        <v>1473091778</v>
      </c>
      <c r="AB668">
        <f t="shared" si="382"/>
        <v>1738.55</v>
      </c>
      <c r="AC668">
        <f t="shared" si="383"/>
        <v>4.13</v>
      </c>
      <c r="AD668">
        <f t="shared" si="384"/>
        <v>0</v>
      </c>
      <c r="AE668">
        <f t="shared" si="385"/>
        <v>0</v>
      </c>
      <c r="AF668">
        <f t="shared" si="386"/>
        <v>1734.42</v>
      </c>
      <c r="AG668">
        <f t="shared" si="387"/>
        <v>0</v>
      </c>
      <c r="AH668">
        <f t="shared" si="388"/>
        <v>3.24</v>
      </c>
      <c r="AI668">
        <f t="shared" si="389"/>
        <v>0</v>
      </c>
      <c r="AJ668">
        <f t="shared" si="390"/>
        <v>0</v>
      </c>
      <c r="AK668">
        <v>1738.55</v>
      </c>
      <c r="AL668">
        <v>4.13</v>
      </c>
      <c r="AM668">
        <v>0</v>
      </c>
      <c r="AN668">
        <v>0</v>
      </c>
      <c r="AO668">
        <v>1734.42</v>
      </c>
      <c r="AP668">
        <v>0</v>
      </c>
      <c r="AQ668">
        <v>3.24</v>
      </c>
      <c r="AR668">
        <v>0</v>
      </c>
      <c r="AS668">
        <v>0</v>
      </c>
      <c r="AT668">
        <v>70</v>
      </c>
      <c r="AU668">
        <v>10</v>
      </c>
      <c r="AV668">
        <v>1</v>
      </c>
      <c r="AW668">
        <v>1</v>
      </c>
      <c r="AZ668">
        <v>1</v>
      </c>
      <c r="BA668">
        <v>1</v>
      </c>
      <c r="BB668">
        <v>1</v>
      </c>
      <c r="BC668">
        <v>1</v>
      </c>
      <c r="BD668" t="s">
        <v>3</v>
      </c>
      <c r="BE668" t="s">
        <v>3</v>
      </c>
      <c r="BF668" t="s">
        <v>3</v>
      </c>
      <c r="BG668" t="s">
        <v>3</v>
      </c>
      <c r="BH668">
        <v>0</v>
      </c>
      <c r="BI668">
        <v>4</v>
      </c>
      <c r="BJ668" t="s">
        <v>353</v>
      </c>
      <c r="BM668">
        <v>0</v>
      </c>
      <c r="BN668">
        <v>0</v>
      </c>
      <c r="BO668" t="s">
        <v>3</v>
      </c>
      <c r="BP668">
        <v>0</v>
      </c>
      <c r="BQ668">
        <v>1</v>
      </c>
      <c r="BR668">
        <v>0</v>
      </c>
      <c r="BS668">
        <v>1</v>
      </c>
      <c r="BT668">
        <v>1</v>
      </c>
      <c r="BU668">
        <v>1</v>
      </c>
      <c r="BV668">
        <v>1</v>
      </c>
      <c r="BW668">
        <v>1</v>
      </c>
      <c r="BX668">
        <v>1</v>
      </c>
      <c r="BY668" t="s">
        <v>3</v>
      </c>
      <c r="BZ668">
        <v>70</v>
      </c>
      <c r="CA668">
        <v>10</v>
      </c>
      <c r="CB668" t="s">
        <v>3</v>
      </c>
      <c r="CE668">
        <v>0</v>
      </c>
      <c r="CF668">
        <v>0</v>
      </c>
      <c r="CG668">
        <v>0</v>
      </c>
      <c r="CM668">
        <v>0</v>
      </c>
      <c r="CN668" t="s">
        <v>3</v>
      </c>
      <c r="CO668">
        <v>0</v>
      </c>
      <c r="CP668">
        <f t="shared" si="391"/>
        <v>149.52000000000001</v>
      </c>
      <c r="CQ668">
        <f t="shared" si="392"/>
        <v>4.13</v>
      </c>
      <c r="CR668">
        <f t="shared" si="393"/>
        <v>0</v>
      </c>
      <c r="CS668">
        <f t="shared" si="394"/>
        <v>0</v>
      </c>
      <c r="CT668">
        <f t="shared" si="395"/>
        <v>1734.42</v>
      </c>
      <c r="CU668">
        <f t="shared" si="396"/>
        <v>0</v>
      </c>
      <c r="CV668">
        <f t="shared" si="397"/>
        <v>3.24</v>
      </c>
      <c r="CW668">
        <f t="shared" si="398"/>
        <v>0</v>
      </c>
      <c r="CX668">
        <f t="shared" si="399"/>
        <v>0</v>
      </c>
      <c r="CY668">
        <f t="shared" si="400"/>
        <v>104.41199999999999</v>
      </c>
      <c r="CZ668">
        <f t="shared" si="401"/>
        <v>14.915999999999999</v>
      </c>
      <c r="DC668" t="s">
        <v>3</v>
      </c>
      <c r="DD668" t="s">
        <v>3</v>
      </c>
      <c r="DE668" t="s">
        <v>3</v>
      </c>
      <c r="DF668" t="s">
        <v>3</v>
      </c>
      <c r="DG668" t="s">
        <v>3</v>
      </c>
      <c r="DH668" t="s">
        <v>3</v>
      </c>
      <c r="DI668" t="s">
        <v>3</v>
      </c>
      <c r="DJ668" t="s">
        <v>3</v>
      </c>
      <c r="DK668" t="s">
        <v>3</v>
      </c>
      <c r="DL668" t="s">
        <v>3</v>
      </c>
      <c r="DM668" t="s">
        <v>3</v>
      </c>
      <c r="DN668">
        <v>0</v>
      </c>
      <c r="DO668">
        <v>0</v>
      </c>
      <c r="DP668">
        <v>1</v>
      </c>
      <c r="DQ668">
        <v>1</v>
      </c>
      <c r="DU668">
        <v>1003</v>
      </c>
      <c r="DV668" t="s">
        <v>26</v>
      </c>
      <c r="DW668" t="s">
        <v>26</v>
      </c>
      <c r="DX668">
        <v>100</v>
      </c>
      <c r="DZ668" t="s">
        <v>3</v>
      </c>
      <c r="EA668" t="s">
        <v>3</v>
      </c>
      <c r="EB668" t="s">
        <v>3</v>
      </c>
      <c r="EC668" t="s">
        <v>3</v>
      </c>
      <c r="EE668">
        <v>1441815344</v>
      </c>
      <c r="EF668">
        <v>1</v>
      </c>
      <c r="EG668" t="s">
        <v>21</v>
      </c>
      <c r="EH668">
        <v>0</v>
      </c>
      <c r="EI668" t="s">
        <v>3</v>
      </c>
      <c r="EJ668">
        <v>4</v>
      </c>
      <c r="EK668">
        <v>0</v>
      </c>
      <c r="EL668" t="s">
        <v>22</v>
      </c>
      <c r="EM668" t="s">
        <v>23</v>
      </c>
      <c r="EO668" t="s">
        <v>3</v>
      </c>
      <c r="EQ668">
        <v>0</v>
      </c>
      <c r="ER668">
        <v>1738.55</v>
      </c>
      <c r="ES668">
        <v>4.13</v>
      </c>
      <c r="ET668">
        <v>0</v>
      </c>
      <c r="EU668">
        <v>0</v>
      </c>
      <c r="EV668">
        <v>1734.42</v>
      </c>
      <c r="EW668">
        <v>3.24</v>
      </c>
      <c r="EX668">
        <v>0</v>
      </c>
      <c r="EY668">
        <v>0</v>
      </c>
      <c r="FQ668">
        <v>0</v>
      </c>
      <c r="FR668">
        <f t="shared" si="402"/>
        <v>0</v>
      </c>
      <c r="FS668">
        <v>0</v>
      </c>
      <c r="FX668">
        <v>70</v>
      </c>
      <c r="FY668">
        <v>10</v>
      </c>
      <c r="GA668" t="s">
        <v>3</v>
      </c>
      <c r="GD668">
        <v>0</v>
      </c>
      <c r="GF668">
        <v>-36590595</v>
      </c>
      <c r="GG668">
        <v>2</v>
      </c>
      <c r="GH668">
        <v>1</v>
      </c>
      <c r="GI668">
        <v>-2</v>
      </c>
      <c r="GJ668">
        <v>0</v>
      </c>
      <c r="GK668">
        <f>ROUND(R668*(R12)/100,2)</f>
        <v>0</v>
      </c>
      <c r="GL668">
        <f t="shared" si="403"/>
        <v>0</v>
      </c>
      <c r="GM668">
        <f t="shared" si="404"/>
        <v>268.85000000000002</v>
      </c>
      <c r="GN668">
        <f t="shared" si="405"/>
        <v>0</v>
      </c>
      <c r="GO668">
        <f t="shared" si="406"/>
        <v>0</v>
      </c>
      <c r="GP668">
        <f t="shared" si="407"/>
        <v>268.85000000000002</v>
      </c>
      <c r="GR668">
        <v>0</v>
      </c>
      <c r="GS668">
        <v>3</v>
      </c>
      <c r="GT668">
        <v>0</v>
      </c>
      <c r="GU668" t="s">
        <v>3</v>
      </c>
      <c r="GV668">
        <f t="shared" si="408"/>
        <v>0</v>
      </c>
      <c r="GW668">
        <v>1</v>
      </c>
      <c r="GX668">
        <f t="shared" si="409"/>
        <v>0</v>
      </c>
      <c r="HA668">
        <v>0</v>
      </c>
      <c r="HB668">
        <v>0</v>
      </c>
      <c r="HC668">
        <f t="shared" si="410"/>
        <v>0</v>
      </c>
      <c r="HE668" t="s">
        <v>3</v>
      </c>
      <c r="HF668" t="s">
        <v>3</v>
      </c>
      <c r="HM668" t="s">
        <v>3</v>
      </c>
      <c r="HN668" t="s">
        <v>3</v>
      </c>
      <c r="HO668" t="s">
        <v>3</v>
      </c>
      <c r="HP668" t="s">
        <v>3</v>
      </c>
      <c r="HQ668" t="s">
        <v>3</v>
      </c>
      <c r="IK668">
        <v>0</v>
      </c>
    </row>
    <row r="669" spans="1:245" x14ac:dyDescent="0.2">
      <c r="A669">
        <v>17</v>
      </c>
      <c r="B669">
        <v>1</v>
      </c>
      <c r="C669">
        <f>ROW(SmtRes!A145)</f>
        <v>145</v>
      </c>
      <c r="D669">
        <f>ROW(EtalonRes!A266)</f>
        <v>266</v>
      </c>
      <c r="E669" t="s">
        <v>368</v>
      </c>
      <c r="F669" t="s">
        <v>361</v>
      </c>
      <c r="G669" t="s">
        <v>369</v>
      </c>
      <c r="H669" t="s">
        <v>26</v>
      </c>
      <c r="I669">
        <f>ROUND(250*0.1/100,9)</f>
        <v>0.25</v>
      </c>
      <c r="J669">
        <v>0</v>
      </c>
      <c r="K669">
        <f>ROUND(250*0.1/100,9)</f>
        <v>0.25</v>
      </c>
      <c r="O669">
        <f t="shared" si="371"/>
        <v>124.19</v>
      </c>
      <c r="P669">
        <f t="shared" si="372"/>
        <v>0</v>
      </c>
      <c r="Q669">
        <f t="shared" si="373"/>
        <v>0</v>
      </c>
      <c r="R669">
        <f t="shared" si="374"/>
        <v>0</v>
      </c>
      <c r="S669">
        <f t="shared" si="375"/>
        <v>124.19</v>
      </c>
      <c r="T669">
        <f t="shared" si="376"/>
        <v>0</v>
      </c>
      <c r="U669">
        <f t="shared" si="377"/>
        <v>0.17499999999999999</v>
      </c>
      <c r="V669">
        <f t="shared" si="378"/>
        <v>0</v>
      </c>
      <c r="W669">
        <f t="shared" si="379"/>
        <v>0</v>
      </c>
      <c r="X669">
        <f t="shared" si="380"/>
        <v>86.93</v>
      </c>
      <c r="Y669">
        <f t="shared" si="381"/>
        <v>12.42</v>
      </c>
      <c r="AA669">
        <v>1473091778</v>
      </c>
      <c r="AB669">
        <f t="shared" si="382"/>
        <v>496.76</v>
      </c>
      <c r="AC669">
        <f t="shared" si="383"/>
        <v>0</v>
      </c>
      <c r="AD669">
        <f t="shared" si="384"/>
        <v>0</v>
      </c>
      <c r="AE669">
        <f t="shared" si="385"/>
        <v>0</v>
      </c>
      <c r="AF669">
        <f t="shared" si="386"/>
        <v>496.76</v>
      </c>
      <c r="AG669">
        <f t="shared" si="387"/>
        <v>0</v>
      </c>
      <c r="AH669">
        <f t="shared" si="388"/>
        <v>0.7</v>
      </c>
      <c r="AI669">
        <f t="shared" si="389"/>
        <v>0</v>
      </c>
      <c r="AJ669">
        <f t="shared" si="390"/>
        <v>0</v>
      </c>
      <c r="AK669">
        <v>496.76</v>
      </c>
      <c r="AL669">
        <v>0</v>
      </c>
      <c r="AM669">
        <v>0</v>
      </c>
      <c r="AN669">
        <v>0</v>
      </c>
      <c r="AO669">
        <v>496.76</v>
      </c>
      <c r="AP669">
        <v>0</v>
      </c>
      <c r="AQ669">
        <v>0.7</v>
      </c>
      <c r="AR669">
        <v>0</v>
      </c>
      <c r="AS669">
        <v>0</v>
      </c>
      <c r="AT669">
        <v>70</v>
      </c>
      <c r="AU669">
        <v>10</v>
      </c>
      <c r="AV669">
        <v>1</v>
      </c>
      <c r="AW669">
        <v>1</v>
      </c>
      <c r="AZ669">
        <v>1</v>
      </c>
      <c r="BA669">
        <v>1</v>
      </c>
      <c r="BB669">
        <v>1</v>
      </c>
      <c r="BC669">
        <v>1</v>
      </c>
      <c r="BD669" t="s">
        <v>3</v>
      </c>
      <c r="BE669" t="s">
        <v>3</v>
      </c>
      <c r="BF669" t="s">
        <v>3</v>
      </c>
      <c r="BG669" t="s">
        <v>3</v>
      </c>
      <c r="BH669">
        <v>0</v>
      </c>
      <c r="BI669">
        <v>4</v>
      </c>
      <c r="BJ669" t="s">
        <v>363</v>
      </c>
      <c r="BM669">
        <v>0</v>
      </c>
      <c r="BN669">
        <v>0</v>
      </c>
      <c r="BO669" t="s">
        <v>3</v>
      </c>
      <c r="BP669">
        <v>0</v>
      </c>
      <c r="BQ669">
        <v>1</v>
      </c>
      <c r="BR669">
        <v>0</v>
      </c>
      <c r="BS669">
        <v>1</v>
      </c>
      <c r="BT669">
        <v>1</v>
      </c>
      <c r="BU669">
        <v>1</v>
      </c>
      <c r="BV669">
        <v>1</v>
      </c>
      <c r="BW669">
        <v>1</v>
      </c>
      <c r="BX669">
        <v>1</v>
      </c>
      <c r="BY669" t="s">
        <v>3</v>
      </c>
      <c r="BZ669">
        <v>70</v>
      </c>
      <c r="CA669">
        <v>10</v>
      </c>
      <c r="CB669" t="s">
        <v>3</v>
      </c>
      <c r="CE669">
        <v>0</v>
      </c>
      <c r="CF669">
        <v>0</v>
      </c>
      <c r="CG669">
        <v>0</v>
      </c>
      <c r="CM669">
        <v>0</v>
      </c>
      <c r="CN669" t="s">
        <v>3</v>
      </c>
      <c r="CO669">
        <v>0</v>
      </c>
      <c r="CP669">
        <f t="shared" si="391"/>
        <v>124.19</v>
      </c>
      <c r="CQ669">
        <f t="shared" si="392"/>
        <v>0</v>
      </c>
      <c r="CR669">
        <f t="shared" si="393"/>
        <v>0</v>
      </c>
      <c r="CS669">
        <f t="shared" si="394"/>
        <v>0</v>
      </c>
      <c r="CT669">
        <f t="shared" si="395"/>
        <v>496.76</v>
      </c>
      <c r="CU669">
        <f t="shared" si="396"/>
        <v>0</v>
      </c>
      <c r="CV669">
        <f t="shared" si="397"/>
        <v>0.7</v>
      </c>
      <c r="CW669">
        <f t="shared" si="398"/>
        <v>0</v>
      </c>
      <c r="CX669">
        <f t="shared" si="399"/>
        <v>0</v>
      </c>
      <c r="CY669">
        <f t="shared" si="400"/>
        <v>86.932999999999993</v>
      </c>
      <c r="CZ669">
        <f t="shared" si="401"/>
        <v>12.419</v>
      </c>
      <c r="DC669" t="s">
        <v>3</v>
      </c>
      <c r="DD669" t="s">
        <v>3</v>
      </c>
      <c r="DE669" t="s">
        <v>3</v>
      </c>
      <c r="DF669" t="s">
        <v>3</v>
      </c>
      <c r="DG669" t="s">
        <v>3</v>
      </c>
      <c r="DH669" t="s">
        <v>3</v>
      </c>
      <c r="DI669" t="s">
        <v>3</v>
      </c>
      <c r="DJ669" t="s">
        <v>3</v>
      </c>
      <c r="DK669" t="s">
        <v>3</v>
      </c>
      <c r="DL669" t="s">
        <v>3</v>
      </c>
      <c r="DM669" t="s">
        <v>3</v>
      </c>
      <c r="DN669">
        <v>0</v>
      </c>
      <c r="DO669">
        <v>0</v>
      </c>
      <c r="DP669">
        <v>1</v>
      </c>
      <c r="DQ669">
        <v>1</v>
      </c>
      <c r="DU669">
        <v>1003</v>
      </c>
      <c r="DV669" t="s">
        <v>26</v>
      </c>
      <c r="DW669" t="s">
        <v>26</v>
      </c>
      <c r="DX669">
        <v>100</v>
      </c>
      <c r="DZ669" t="s">
        <v>3</v>
      </c>
      <c r="EA669" t="s">
        <v>3</v>
      </c>
      <c r="EB669" t="s">
        <v>3</v>
      </c>
      <c r="EC669" t="s">
        <v>3</v>
      </c>
      <c r="EE669">
        <v>1441815344</v>
      </c>
      <c r="EF669">
        <v>1</v>
      </c>
      <c r="EG669" t="s">
        <v>21</v>
      </c>
      <c r="EH669">
        <v>0</v>
      </c>
      <c r="EI669" t="s">
        <v>3</v>
      </c>
      <c r="EJ669">
        <v>4</v>
      </c>
      <c r="EK669">
        <v>0</v>
      </c>
      <c r="EL669" t="s">
        <v>22</v>
      </c>
      <c r="EM669" t="s">
        <v>23</v>
      </c>
      <c r="EO669" t="s">
        <v>3</v>
      </c>
      <c r="EQ669">
        <v>0</v>
      </c>
      <c r="ER669">
        <v>496.76</v>
      </c>
      <c r="ES669">
        <v>0</v>
      </c>
      <c r="ET669">
        <v>0</v>
      </c>
      <c r="EU669">
        <v>0</v>
      </c>
      <c r="EV669">
        <v>496.76</v>
      </c>
      <c r="EW669">
        <v>0.7</v>
      </c>
      <c r="EX669">
        <v>0</v>
      </c>
      <c r="EY669">
        <v>0</v>
      </c>
      <c r="FQ669">
        <v>0</v>
      </c>
      <c r="FR669">
        <f t="shared" si="402"/>
        <v>0</v>
      </c>
      <c r="FS669">
        <v>0</v>
      </c>
      <c r="FX669">
        <v>70</v>
      </c>
      <c r="FY669">
        <v>10</v>
      </c>
      <c r="GA669" t="s">
        <v>3</v>
      </c>
      <c r="GD669">
        <v>0</v>
      </c>
      <c r="GF669">
        <v>413823257</v>
      </c>
      <c r="GG669">
        <v>2</v>
      </c>
      <c r="GH669">
        <v>1</v>
      </c>
      <c r="GI669">
        <v>-2</v>
      </c>
      <c r="GJ669">
        <v>0</v>
      </c>
      <c r="GK669">
        <f>ROUND(R669*(R12)/100,2)</f>
        <v>0</v>
      </c>
      <c r="GL669">
        <f t="shared" si="403"/>
        <v>0</v>
      </c>
      <c r="GM669">
        <f t="shared" si="404"/>
        <v>223.54</v>
      </c>
      <c r="GN669">
        <f t="shared" si="405"/>
        <v>0</v>
      </c>
      <c r="GO669">
        <f t="shared" si="406"/>
        <v>0</v>
      </c>
      <c r="GP669">
        <f t="shared" si="407"/>
        <v>223.54</v>
      </c>
      <c r="GR669">
        <v>0</v>
      </c>
      <c r="GS669">
        <v>3</v>
      </c>
      <c r="GT669">
        <v>0</v>
      </c>
      <c r="GU669" t="s">
        <v>3</v>
      </c>
      <c r="GV669">
        <f t="shared" si="408"/>
        <v>0</v>
      </c>
      <c r="GW669">
        <v>1</v>
      </c>
      <c r="GX669">
        <f t="shared" si="409"/>
        <v>0</v>
      </c>
      <c r="HA669">
        <v>0</v>
      </c>
      <c r="HB669">
        <v>0</v>
      </c>
      <c r="HC669">
        <f t="shared" si="410"/>
        <v>0</v>
      </c>
      <c r="HE669" t="s">
        <v>3</v>
      </c>
      <c r="HF669" t="s">
        <v>3</v>
      </c>
      <c r="HM669" t="s">
        <v>3</v>
      </c>
      <c r="HN669" t="s">
        <v>3</v>
      </c>
      <c r="HO669" t="s">
        <v>3</v>
      </c>
      <c r="HP669" t="s">
        <v>3</v>
      </c>
      <c r="HQ669" t="s">
        <v>3</v>
      </c>
      <c r="IK669">
        <v>0</v>
      </c>
    </row>
    <row r="671" spans="1:245" x14ac:dyDescent="0.2">
      <c r="A671" s="2">
        <v>51</v>
      </c>
      <c r="B671" s="2">
        <f>B647</f>
        <v>1</v>
      </c>
      <c r="C671" s="2">
        <f>A647</f>
        <v>5</v>
      </c>
      <c r="D671" s="2">
        <f>ROW(A647)</f>
        <v>647</v>
      </c>
      <c r="E671" s="2"/>
      <c r="F671" s="2" t="str">
        <f>IF(F647&lt;&gt;"",F647,"")</f>
        <v>Новый подраздел</v>
      </c>
      <c r="G671" s="2" t="str">
        <f>IF(G647&lt;&gt;"",G647,"")</f>
        <v>4.4 Кабели и провода</v>
      </c>
      <c r="H671" s="2">
        <v>0</v>
      </c>
      <c r="I671" s="2"/>
      <c r="J671" s="2"/>
      <c r="K671" s="2"/>
      <c r="L671" s="2"/>
      <c r="M671" s="2"/>
      <c r="N671" s="2"/>
      <c r="O671" s="2">
        <f t="shared" ref="O671:T671" si="411">ROUND(AB671,2)</f>
        <v>8993.2099999999991</v>
      </c>
      <c r="P671" s="2">
        <f t="shared" si="411"/>
        <v>32.549999999999997</v>
      </c>
      <c r="Q671" s="2">
        <f t="shared" si="411"/>
        <v>0</v>
      </c>
      <c r="R671" s="2">
        <f t="shared" si="411"/>
        <v>0</v>
      </c>
      <c r="S671" s="2">
        <f t="shared" si="411"/>
        <v>8960.66</v>
      </c>
      <c r="T671" s="2">
        <f t="shared" si="411"/>
        <v>0</v>
      </c>
      <c r="U671" s="2">
        <f>AH671</f>
        <v>16.374279999999999</v>
      </c>
      <c r="V671" s="2">
        <f>AI671</f>
        <v>0</v>
      </c>
      <c r="W671" s="2">
        <f>ROUND(AJ671,2)</f>
        <v>0</v>
      </c>
      <c r="X671" s="2">
        <f>ROUND(AK671,2)</f>
        <v>6272.46</v>
      </c>
      <c r="Y671" s="2">
        <f>ROUND(AL671,2)</f>
        <v>896.07</v>
      </c>
      <c r="Z671" s="2"/>
      <c r="AA671" s="2"/>
      <c r="AB671" s="2">
        <f>ROUND(SUMIF(AA651:AA669,"=1473091778",O651:O669),2)</f>
        <v>8993.2099999999991</v>
      </c>
      <c r="AC671" s="2">
        <f>ROUND(SUMIF(AA651:AA669,"=1473091778",P651:P669),2)</f>
        <v>32.549999999999997</v>
      </c>
      <c r="AD671" s="2">
        <f>ROUND(SUMIF(AA651:AA669,"=1473091778",Q651:Q669),2)</f>
        <v>0</v>
      </c>
      <c r="AE671" s="2">
        <f>ROUND(SUMIF(AA651:AA669,"=1473091778",R651:R669),2)</f>
        <v>0</v>
      </c>
      <c r="AF671" s="2">
        <f>ROUND(SUMIF(AA651:AA669,"=1473091778",S651:S669),2)</f>
        <v>8960.66</v>
      </c>
      <c r="AG671" s="2">
        <f>ROUND(SUMIF(AA651:AA669,"=1473091778",T651:T669),2)</f>
        <v>0</v>
      </c>
      <c r="AH671" s="2">
        <f>SUMIF(AA651:AA669,"=1473091778",U651:U669)</f>
        <v>16.374279999999999</v>
      </c>
      <c r="AI671" s="2">
        <f>SUMIF(AA651:AA669,"=1473091778",V651:V669)</f>
        <v>0</v>
      </c>
      <c r="AJ671" s="2">
        <f>ROUND(SUMIF(AA651:AA669,"=1473091778",W651:W669),2)</f>
        <v>0</v>
      </c>
      <c r="AK671" s="2">
        <f>ROUND(SUMIF(AA651:AA669,"=1473091778",X651:X669),2)</f>
        <v>6272.46</v>
      </c>
      <c r="AL671" s="2">
        <f>ROUND(SUMIF(AA651:AA669,"=1473091778",Y651:Y669),2)</f>
        <v>896.07</v>
      </c>
      <c r="AM671" s="2"/>
      <c r="AN671" s="2"/>
      <c r="AO671" s="2">
        <f t="shared" ref="AO671:BD671" si="412">ROUND(BX671,2)</f>
        <v>0</v>
      </c>
      <c r="AP671" s="2">
        <f t="shared" si="412"/>
        <v>0</v>
      </c>
      <c r="AQ671" s="2">
        <f t="shared" si="412"/>
        <v>0</v>
      </c>
      <c r="AR671" s="2">
        <f t="shared" si="412"/>
        <v>16161.74</v>
      </c>
      <c r="AS671" s="2">
        <f t="shared" si="412"/>
        <v>0</v>
      </c>
      <c r="AT671" s="2">
        <f t="shared" si="412"/>
        <v>0</v>
      </c>
      <c r="AU671" s="2">
        <f t="shared" si="412"/>
        <v>16161.74</v>
      </c>
      <c r="AV671" s="2">
        <f t="shared" si="412"/>
        <v>32.549999999999997</v>
      </c>
      <c r="AW671" s="2">
        <f t="shared" si="412"/>
        <v>32.549999999999997</v>
      </c>
      <c r="AX671" s="2">
        <f t="shared" si="412"/>
        <v>0</v>
      </c>
      <c r="AY671" s="2">
        <f t="shared" si="412"/>
        <v>32.549999999999997</v>
      </c>
      <c r="AZ671" s="2">
        <f t="shared" si="412"/>
        <v>0</v>
      </c>
      <c r="BA671" s="2">
        <f t="shared" si="412"/>
        <v>0</v>
      </c>
      <c r="BB671" s="2">
        <f t="shared" si="412"/>
        <v>0</v>
      </c>
      <c r="BC671" s="2">
        <f t="shared" si="412"/>
        <v>0</v>
      </c>
      <c r="BD671" s="2">
        <f t="shared" si="412"/>
        <v>0</v>
      </c>
      <c r="BE671" s="2"/>
      <c r="BF671" s="2"/>
      <c r="BG671" s="2"/>
      <c r="BH671" s="2"/>
      <c r="BI671" s="2"/>
      <c r="BJ671" s="2"/>
      <c r="BK671" s="2"/>
      <c r="BL671" s="2"/>
      <c r="BM671" s="2"/>
      <c r="BN671" s="2"/>
      <c r="BO671" s="2"/>
      <c r="BP671" s="2"/>
      <c r="BQ671" s="2"/>
      <c r="BR671" s="2"/>
      <c r="BS671" s="2"/>
      <c r="BT671" s="2"/>
      <c r="BU671" s="2"/>
      <c r="BV671" s="2"/>
      <c r="BW671" s="2"/>
      <c r="BX671" s="2">
        <f>ROUND(SUMIF(AA651:AA669,"=1473091778",FQ651:FQ669),2)</f>
        <v>0</v>
      </c>
      <c r="BY671" s="2">
        <f>ROUND(SUMIF(AA651:AA669,"=1473091778",FR651:FR669),2)</f>
        <v>0</v>
      </c>
      <c r="BZ671" s="2">
        <f>ROUND(SUMIF(AA651:AA669,"=1473091778",GL651:GL669),2)</f>
        <v>0</v>
      </c>
      <c r="CA671" s="2">
        <f>ROUND(SUMIF(AA651:AA669,"=1473091778",GM651:GM669),2)</f>
        <v>16161.74</v>
      </c>
      <c r="CB671" s="2">
        <f>ROUND(SUMIF(AA651:AA669,"=1473091778",GN651:GN669),2)</f>
        <v>0</v>
      </c>
      <c r="CC671" s="2">
        <f>ROUND(SUMIF(AA651:AA669,"=1473091778",GO651:GO669),2)</f>
        <v>0</v>
      </c>
      <c r="CD671" s="2">
        <f>ROUND(SUMIF(AA651:AA669,"=1473091778",GP651:GP669),2)</f>
        <v>16161.74</v>
      </c>
      <c r="CE671" s="2">
        <f>AC671-BX671</f>
        <v>32.549999999999997</v>
      </c>
      <c r="CF671" s="2">
        <f>AC671-BY671</f>
        <v>32.549999999999997</v>
      </c>
      <c r="CG671" s="2">
        <f>BX671-BZ671</f>
        <v>0</v>
      </c>
      <c r="CH671" s="2">
        <f>AC671-BX671-BY671+BZ671</f>
        <v>32.549999999999997</v>
      </c>
      <c r="CI671" s="2">
        <f>BY671-BZ671</f>
        <v>0</v>
      </c>
      <c r="CJ671" s="2">
        <f>ROUND(SUMIF(AA651:AA669,"=1473091778",GX651:GX669),2)</f>
        <v>0</v>
      </c>
      <c r="CK671" s="2">
        <f>ROUND(SUMIF(AA651:AA669,"=1473091778",GY651:GY669),2)</f>
        <v>0</v>
      </c>
      <c r="CL671" s="2">
        <f>ROUND(SUMIF(AA651:AA669,"=1473091778",GZ651:GZ669),2)</f>
        <v>0</v>
      </c>
      <c r="CM671" s="2">
        <f>ROUND(SUMIF(AA651:AA669,"=1473091778",HD651:HD669),2)</f>
        <v>0</v>
      </c>
      <c r="CN671" s="2"/>
      <c r="CO671" s="2"/>
      <c r="CP671" s="2"/>
      <c r="CQ671" s="2"/>
      <c r="CR671" s="2"/>
      <c r="CS671" s="2"/>
      <c r="CT671" s="2"/>
      <c r="CU671" s="2"/>
      <c r="CV671" s="2"/>
      <c r="CW671" s="2"/>
      <c r="CX671" s="2"/>
      <c r="CY671" s="2"/>
      <c r="CZ671" s="2"/>
      <c r="DA671" s="2"/>
      <c r="DB671" s="2"/>
      <c r="DC671" s="2"/>
      <c r="DD671" s="2"/>
      <c r="DE671" s="2"/>
      <c r="DF671" s="2"/>
      <c r="DG671" s="3"/>
      <c r="DH671" s="3"/>
      <c r="DI671" s="3"/>
      <c r="DJ671" s="3"/>
      <c r="DK671" s="3"/>
      <c r="DL671" s="3"/>
      <c r="DM671" s="3"/>
      <c r="DN671" s="3"/>
      <c r="DO671" s="3"/>
      <c r="DP671" s="3"/>
      <c r="DQ671" s="3"/>
      <c r="DR671" s="3"/>
      <c r="DS671" s="3"/>
      <c r="DT671" s="3"/>
      <c r="DU671" s="3"/>
      <c r="DV671" s="3"/>
      <c r="DW671" s="3"/>
      <c r="DX671" s="3"/>
      <c r="DY671" s="3"/>
      <c r="DZ671" s="3"/>
      <c r="EA671" s="3"/>
      <c r="EB671" s="3"/>
      <c r="EC671" s="3"/>
      <c r="ED671" s="3"/>
      <c r="EE671" s="3"/>
      <c r="EF671" s="3"/>
      <c r="EG671" s="3"/>
      <c r="EH671" s="3"/>
      <c r="EI671" s="3"/>
      <c r="EJ671" s="3"/>
      <c r="EK671" s="3"/>
      <c r="EL671" s="3"/>
      <c r="EM671" s="3"/>
      <c r="EN671" s="3"/>
      <c r="EO671" s="3"/>
      <c r="EP671" s="3"/>
      <c r="EQ671" s="3"/>
      <c r="ER671" s="3"/>
      <c r="ES671" s="3"/>
      <c r="ET671" s="3"/>
      <c r="EU671" s="3"/>
      <c r="EV671" s="3"/>
      <c r="EW671" s="3"/>
      <c r="EX671" s="3"/>
      <c r="EY671" s="3"/>
      <c r="EZ671" s="3"/>
      <c r="FA671" s="3"/>
      <c r="FB671" s="3"/>
      <c r="FC671" s="3"/>
      <c r="FD671" s="3"/>
      <c r="FE671" s="3"/>
      <c r="FF671" s="3"/>
      <c r="FG671" s="3"/>
      <c r="FH671" s="3"/>
      <c r="FI671" s="3"/>
      <c r="FJ671" s="3"/>
      <c r="FK671" s="3"/>
      <c r="FL671" s="3"/>
      <c r="FM671" s="3"/>
      <c r="FN671" s="3"/>
      <c r="FO671" s="3"/>
      <c r="FP671" s="3"/>
      <c r="FQ671" s="3"/>
      <c r="FR671" s="3"/>
      <c r="FS671" s="3"/>
      <c r="FT671" s="3"/>
      <c r="FU671" s="3"/>
      <c r="FV671" s="3"/>
      <c r="FW671" s="3"/>
      <c r="FX671" s="3"/>
      <c r="FY671" s="3"/>
      <c r="FZ671" s="3"/>
      <c r="GA671" s="3"/>
      <c r="GB671" s="3"/>
      <c r="GC671" s="3"/>
      <c r="GD671" s="3"/>
      <c r="GE671" s="3"/>
      <c r="GF671" s="3"/>
      <c r="GG671" s="3"/>
      <c r="GH671" s="3"/>
      <c r="GI671" s="3"/>
      <c r="GJ671" s="3"/>
      <c r="GK671" s="3"/>
      <c r="GL671" s="3"/>
      <c r="GM671" s="3"/>
      <c r="GN671" s="3"/>
      <c r="GO671" s="3"/>
      <c r="GP671" s="3"/>
      <c r="GQ671" s="3"/>
      <c r="GR671" s="3"/>
      <c r="GS671" s="3"/>
      <c r="GT671" s="3"/>
      <c r="GU671" s="3"/>
      <c r="GV671" s="3"/>
      <c r="GW671" s="3"/>
      <c r="GX671" s="3">
        <v>0</v>
      </c>
    </row>
    <row r="673" spans="1:28" x14ac:dyDescent="0.2">
      <c r="A673" s="4">
        <v>50</v>
      </c>
      <c r="B673" s="4">
        <v>0</v>
      </c>
      <c r="C673" s="4">
        <v>0</v>
      </c>
      <c r="D673" s="4">
        <v>1</v>
      </c>
      <c r="E673" s="4">
        <v>201</v>
      </c>
      <c r="F673" s="4">
        <f>ROUND(Source!O671,O673)</f>
        <v>8993.2099999999991</v>
      </c>
      <c r="G673" s="4" t="s">
        <v>43</v>
      </c>
      <c r="H673" s="4" t="s">
        <v>44</v>
      </c>
      <c r="I673" s="4"/>
      <c r="J673" s="4"/>
      <c r="K673" s="4">
        <v>201</v>
      </c>
      <c r="L673" s="4">
        <v>1</v>
      </c>
      <c r="M673" s="4">
        <v>3</v>
      </c>
      <c r="N673" s="4" t="s">
        <v>3</v>
      </c>
      <c r="O673" s="4">
        <v>2</v>
      </c>
      <c r="P673" s="4"/>
      <c r="Q673" s="4"/>
      <c r="R673" s="4"/>
      <c r="S673" s="4"/>
      <c r="T673" s="4"/>
      <c r="U673" s="4"/>
      <c r="V673" s="4"/>
      <c r="W673" s="4">
        <v>8993.2099999999991</v>
      </c>
      <c r="X673" s="4">
        <v>1</v>
      </c>
      <c r="Y673" s="4">
        <v>8993.2099999999991</v>
      </c>
      <c r="Z673" s="4"/>
      <c r="AA673" s="4"/>
      <c r="AB673" s="4"/>
    </row>
    <row r="674" spans="1:28" x14ac:dyDescent="0.2">
      <c r="A674" s="4">
        <v>50</v>
      </c>
      <c r="B674" s="4">
        <v>0</v>
      </c>
      <c r="C674" s="4">
        <v>0</v>
      </c>
      <c r="D674" s="4">
        <v>1</v>
      </c>
      <c r="E674" s="4">
        <v>202</v>
      </c>
      <c r="F674" s="4">
        <f>ROUND(Source!P671,O674)</f>
        <v>32.549999999999997</v>
      </c>
      <c r="G674" s="4" t="s">
        <v>45</v>
      </c>
      <c r="H674" s="4" t="s">
        <v>46</v>
      </c>
      <c r="I674" s="4"/>
      <c r="J674" s="4"/>
      <c r="K674" s="4">
        <v>202</v>
      </c>
      <c r="L674" s="4">
        <v>2</v>
      </c>
      <c r="M674" s="4">
        <v>3</v>
      </c>
      <c r="N674" s="4" t="s">
        <v>3</v>
      </c>
      <c r="O674" s="4">
        <v>2</v>
      </c>
      <c r="P674" s="4"/>
      <c r="Q674" s="4"/>
      <c r="R674" s="4"/>
      <c r="S674" s="4"/>
      <c r="T674" s="4"/>
      <c r="U674" s="4"/>
      <c r="V674" s="4"/>
      <c r="W674" s="4">
        <v>32.549999999999997</v>
      </c>
      <c r="X674" s="4">
        <v>1</v>
      </c>
      <c r="Y674" s="4">
        <v>32.549999999999997</v>
      </c>
      <c r="Z674" s="4"/>
      <c r="AA674" s="4"/>
      <c r="AB674" s="4"/>
    </row>
    <row r="675" spans="1:28" x14ac:dyDescent="0.2">
      <c r="A675" s="4">
        <v>50</v>
      </c>
      <c r="B675" s="4">
        <v>0</v>
      </c>
      <c r="C675" s="4">
        <v>0</v>
      </c>
      <c r="D675" s="4">
        <v>1</v>
      </c>
      <c r="E675" s="4">
        <v>222</v>
      </c>
      <c r="F675" s="4">
        <f>ROUND(Source!AO671,O675)</f>
        <v>0</v>
      </c>
      <c r="G675" s="4" t="s">
        <v>47</v>
      </c>
      <c r="H675" s="4" t="s">
        <v>48</v>
      </c>
      <c r="I675" s="4"/>
      <c r="J675" s="4"/>
      <c r="K675" s="4">
        <v>222</v>
      </c>
      <c r="L675" s="4">
        <v>3</v>
      </c>
      <c r="M675" s="4">
        <v>3</v>
      </c>
      <c r="N675" s="4" t="s">
        <v>3</v>
      </c>
      <c r="O675" s="4">
        <v>2</v>
      </c>
      <c r="P675" s="4"/>
      <c r="Q675" s="4"/>
      <c r="R675" s="4"/>
      <c r="S675" s="4"/>
      <c r="T675" s="4"/>
      <c r="U675" s="4"/>
      <c r="V675" s="4"/>
      <c r="W675" s="4">
        <v>0</v>
      </c>
      <c r="X675" s="4">
        <v>1</v>
      </c>
      <c r="Y675" s="4">
        <v>0</v>
      </c>
      <c r="Z675" s="4"/>
      <c r="AA675" s="4"/>
      <c r="AB675" s="4"/>
    </row>
    <row r="676" spans="1:28" x14ac:dyDescent="0.2">
      <c r="A676" s="4">
        <v>50</v>
      </c>
      <c r="B676" s="4">
        <v>0</v>
      </c>
      <c r="C676" s="4">
        <v>0</v>
      </c>
      <c r="D676" s="4">
        <v>1</v>
      </c>
      <c r="E676" s="4">
        <v>225</v>
      </c>
      <c r="F676" s="4">
        <f>ROUND(Source!AV671,O676)</f>
        <v>32.549999999999997</v>
      </c>
      <c r="G676" s="4" t="s">
        <v>49</v>
      </c>
      <c r="H676" s="4" t="s">
        <v>50</v>
      </c>
      <c r="I676" s="4"/>
      <c r="J676" s="4"/>
      <c r="K676" s="4">
        <v>225</v>
      </c>
      <c r="L676" s="4">
        <v>4</v>
      </c>
      <c r="M676" s="4">
        <v>3</v>
      </c>
      <c r="N676" s="4" t="s">
        <v>3</v>
      </c>
      <c r="O676" s="4">
        <v>2</v>
      </c>
      <c r="P676" s="4"/>
      <c r="Q676" s="4"/>
      <c r="R676" s="4"/>
      <c r="S676" s="4"/>
      <c r="T676" s="4"/>
      <c r="U676" s="4"/>
      <c r="V676" s="4"/>
      <c r="W676" s="4">
        <v>32.549999999999997</v>
      </c>
      <c r="X676" s="4">
        <v>1</v>
      </c>
      <c r="Y676" s="4">
        <v>32.549999999999997</v>
      </c>
      <c r="Z676" s="4"/>
      <c r="AA676" s="4"/>
      <c r="AB676" s="4"/>
    </row>
    <row r="677" spans="1:28" x14ac:dyDescent="0.2">
      <c r="A677" s="4">
        <v>50</v>
      </c>
      <c r="B677" s="4">
        <v>0</v>
      </c>
      <c r="C677" s="4">
        <v>0</v>
      </c>
      <c r="D677" s="4">
        <v>1</v>
      </c>
      <c r="E677" s="4">
        <v>226</v>
      </c>
      <c r="F677" s="4">
        <f>ROUND(Source!AW671,O677)</f>
        <v>32.549999999999997</v>
      </c>
      <c r="G677" s="4" t="s">
        <v>51</v>
      </c>
      <c r="H677" s="4" t="s">
        <v>52</v>
      </c>
      <c r="I677" s="4"/>
      <c r="J677" s="4"/>
      <c r="K677" s="4">
        <v>226</v>
      </c>
      <c r="L677" s="4">
        <v>5</v>
      </c>
      <c r="M677" s="4">
        <v>3</v>
      </c>
      <c r="N677" s="4" t="s">
        <v>3</v>
      </c>
      <c r="O677" s="4">
        <v>2</v>
      </c>
      <c r="P677" s="4"/>
      <c r="Q677" s="4"/>
      <c r="R677" s="4"/>
      <c r="S677" s="4"/>
      <c r="T677" s="4"/>
      <c r="U677" s="4"/>
      <c r="V677" s="4"/>
      <c r="W677" s="4">
        <v>32.549999999999997</v>
      </c>
      <c r="X677" s="4">
        <v>1</v>
      </c>
      <c r="Y677" s="4">
        <v>32.549999999999997</v>
      </c>
      <c r="Z677" s="4"/>
      <c r="AA677" s="4"/>
      <c r="AB677" s="4"/>
    </row>
    <row r="678" spans="1:28" x14ac:dyDescent="0.2">
      <c r="A678" s="4">
        <v>50</v>
      </c>
      <c r="B678" s="4">
        <v>0</v>
      </c>
      <c r="C678" s="4">
        <v>0</v>
      </c>
      <c r="D678" s="4">
        <v>1</v>
      </c>
      <c r="E678" s="4">
        <v>227</v>
      </c>
      <c r="F678" s="4">
        <f>ROUND(Source!AX671,O678)</f>
        <v>0</v>
      </c>
      <c r="G678" s="4" t="s">
        <v>53</v>
      </c>
      <c r="H678" s="4" t="s">
        <v>54</v>
      </c>
      <c r="I678" s="4"/>
      <c r="J678" s="4"/>
      <c r="K678" s="4">
        <v>227</v>
      </c>
      <c r="L678" s="4">
        <v>6</v>
      </c>
      <c r="M678" s="4">
        <v>3</v>
      </c>
      <c r="N678" s="4" t="s">
        <v>3</v>
      </c>
      <c r="O678" s="4">
        <v>2</v>
      </c>
      <c r="P678" s="4"/>
      <c r="Q678" s="4"/>
      <c r="R678" s="4"/>
      <c r="S678" s="4"/>
      <c r="T678" s="4"/>
      <c r="U678" s="4"/>
      <c r="V678" s="4"/>
      <c r="W678" s="4">
        <v>0</v>
      </c>
      <c r="X678" s="4">
        <v>1</v>
      </c>
      <c r="Y678" s="4">
        <v>0</v>
      </c>
      <c r="Z678" s="4"/>
      <c r="AA678" s="4"/>
      <c r="AB678" s="4"/>
    </row>
    <row r="679" spans="1:28" x14ac:dyDescent="0.2">
      <c r="A679" s="4">
        <v>50</v>
      </c>
      <c r="B679" s="4">
        <v>0</v>
      </c>
      <c r="C679" s="4">
        <v>0</v>
      </c>
      <c r="D679" s="4">
        <v>1</v>
      </c>
      <c r="E679" s="4">
        <v>228</v>
      </c>
      <c r="F679" s="4">
        <f>ROUND(Source!AY671,O679)</f>
        <v>32.549999999999997</v>
      </c>
      <c r="G679" s="4" t="s">
        <v>55</v>
      </c>
      <c r="H679" s="4" t="s">
        <v>56</v>
      </c>
      <c r="I679" s="4"/>
      <c r="J679" s="4"/>
      <c r="K679" s="4">
        <v>228</v>
      </c>
      <c r="L679" s="4">
        <v>7</v>
      </c>
      <c r="M679" s="4">
        <v>3</v>
      </c>
      <c r="N679" s="4" t="s">
        <v>3</v>
      </c>
      <c r="O679" s="4">
        <v>2</v>
      </c>
      <c r="P679" s="4"/>
      <c r="Q679" s="4"/>
      <c r="R679" s="4"/>
      <c r="S679" s="4"/>
      <c r="T679" s="4"/>
      <c r="U679" s="4"/>
      <c r="V679" s="4"/>
      <c r="W679" s="4">
        <v>32.549999999999997</v>
      </c>
      <c r="X679" s="4">
        <v>1</v>
      </c>
      <c r="Y679" s="4">
        <v>32.549999999999997</v>
      </c>
      <c r="Z679" s="4"/>
      <c r="AA679" s="4"/>
      <c r="AB679" s="4"/>
    </row>
    <row r="680" spans="1:28" x14ac:dyDescent="0.2">
      <c r="A680" s="4">
        <v>50</v>
      </c>
      <c r="B680" s="4">
        <v>0</v>
      </c>
      <c r="C680" s="4">
        <v>0</v>
      </c>
      <c r="D680" s="4">
        <v>1</v>
      </c>
      <c r="E680" s="4">
        <v>216</v>
      </c>
      <c r="F680" s="4">
        <f>ROUND(Source!AP671,O680)</f>
        <v>0</v>
      </c>
      <c r="G680" s="4" t="s">
        <v>57</v>
      </c>
      <c r="H680" s="4" t="s">
        <v>58</v>
      </c>
      <c r="I680" s="4"/>
      <c r="J680" s="4"/>
      <c r="K680" s="4">
        <v>216</v>
      </c>
      <c r="L680" s="4">
        <v>8</v>
      </c>
      <c r="M680" s="4">
        <v>3</v>
      </c>
      <c r="N680" s="4" t="s">
        <v>3</v>
      </c>
      <c r="O680" s="4">
        <v>2</v>
      </c>
      <c r="P680" s="4"/>
      <c r="Q680" s="4"/>
      <c r="R680" s="4"/>
      <c r="S680" s="4"/>
      <c r="T680" s="4"/>
      <c r="U680" s="4"/>
      <c r="V680" s="4"/>
      <c r="W680" s="4">
        <v>0</v>
      </c>
      <c r="X680" s="4">
        <v>1</v>
      </c>
      <c r="Y680" s="4">
        <v>0</v>
      </c>
      <c r="Z680" s="4"/>
      <c r="AA680" s="4"/>
      <c r="AB680" s="4"/>
    </row>
    <row r="681" spans="1:28" x14ac:dyDescent="0.2">
      <c r="A681" s="4">
        <v>50</v>
      </c>
      <c r="B681" s="4">
        <v>0</v>
      </c>
      <c r="C681" s="4">
        <v>0</v>
      </c>
      <c r="D681" s="4">
        <v>1</v>
      </c>
      <c r="E681" s="4">
        <v>223</v>
      </c>
      <c r="F681" s="4">
        <f>ROUND(Source!AQ671,O681)</f>
        <v>0</v>
      </c>
      <c r="G681" s="4" t="s">
        <v>59</v>
      </c>
      <c r="H681" s="4" t="s">
        <v>60</v>
      </c>
      <c r="I681" s="4"/>
      <c r="J681" s="4"/>
      <c r="K681" s="4">
        <v>223</v>
      </c>
      <c r="L681" s="4">
        <v>9</v>
      </c>
      <c r="M681" s="4">
        <v>3</v>
      </c>
      <c r="N681" s="4" t="s">
        <v>3</v>
      </c>
      <c r="O681" s="4">
        <v>2</v>
      </c>
      <c r="P681" s="4"/>
      <c r="Q681" s="4"/>
      <c r="R681" s="4"/>
      <c r="S681" s="4"/>
      <c r="T681" s="4"/>
      <c r="U681" s="4"/>
      <c r="V681" s="4"/>
      <c r="W681" s="4">
        <v>0</v>
      </c>
      <c r="X681" s="4">
        <v>1</v>
      </c>
      <c r="Y681" s="4">
        <v>0</v>
      </c>
      <c r="Z681" s="4"/>
      <c r="AA681" s="4"/>
      <c r="AB681" s="4"/>
    </row>
    <row r="682" spans="1:28" x14ac:dyDescent="0.2">
      <c r="A682" s="4">
        <v>50</v>
      </c>
      <c r="B682" s="4">
        <v>0</v>
      </c>
      <c r="C682" s="4">
        <v>0</v>
      </c>
      <c r="D682" s="4">
        <v>1</v>
      </c>
      <c r="E682" s="4">
        <v>229</v>
      </c>
      <c r="F682" s="4">
        <f>ROUND(Source!AZ671,O682)</f>
        <v>0</v>
      </c>
      <c r="G682" s="4" t="s">
        <v>61</v>
      </c>
      <c r="H682" s="4" t="s">
        <v>62</v>
      </c>
      <c r="I682" s="4"/>
      <c r="J682" s="4"/>
      <c r="K682" s="4">
        <v>229</v>
      </c>
      <c r="L682" s="4">
        <v>10</v>
      </c>
      <c r="M682" s="4">
        <v>3</v>
      </c>
      <c r="N682" s="4" t="s">
        <v>3</v>
      </c>
      <c r="O682" s="4">
        <v>2</v>
      </c>
      <c r="P682" s="4"/>
      <c r="Q682" s="4"/>
      <c r="R682" s="4"/>
      <c r="S682" s="4"/>
      <c r="T682" s="4"/>
      <c r="U682" s="4"/>
      <c r="V682" s="4"/>
      <c r="W682" s="4">
        <v>0</v>
      </c>
      <c r="X682" s="4">
        <v>1</v>
      </c>
      <c r="Y682" s="4">
        <v>0</v>
      </c>
      <c r="Z682" s="4"/>
      <c r="AA682" s="4"/>
      <c r="AB682" s="4"/>
    </row>
    <row r="683" spans="1:28" x14ac:dyDescent="0.2">
      <c r="A683" s="4">
        <v>50</v>
      </c>
      <c r="B683" s="4">
        <v>0</v>
      </c>
      <c r="C683" s="4">
        <v>0</v>
      </c>
      <c r="D683" s="4">
        <v>1</v>
      </c>
      <c r="E683" s="4">
        <v>203</v>
      </c>
      <c r="F683" s="4">
        <f>ROUND(Source!Q671,O683)</f>
        <v>0</v>
      </c>
      <c r="G683" s="4" t="s">
        <v>63</v>
      </c>
      <c r="H683" s="4" t="s">
        <v>64</v>
      </c>
      <c r="I683" s="4"/>
      <c r="J683" s="4"/>
      <c r="K683" s="4">
        <v>203</v>
      </c>
      <c r="L683" s="4">
        <v>11</v>
      </c>
      <c r="M683" s="4">
        <v>3</v>
      </c>
      <c r="N683" s="4" t="s">
        <v>3</v>
      </c>
      <c r="O683" s="4">
        <v>2</v>
      </c>
      <c r="P683" s="4"/>
      <c r="Q683" s="4"/>
      <c r="R683" s="4"/>
      <c r="S683" s="4"/>
      <c r="T683" s="4"/>
      <c r="U683" s="4"/>
      <c r="V683" s="4"/>
      <c r="W683" s="4">
        <v>0</v>
      </c>
      <c r="X683" s="4">
        <v>1</v>
      </c>
      <c r="Y683" s="4">
        <v>0</v>
      </c>
      <c r="Z683" s="4"/>
      <c r="AA683" s="4"/>
      <c r="AB683" s="4"/>
    </row>
    <row r="684" spans="1:28" x14ac:dyDescent="0.2">
      <c r="A684" s="4">
        <v>50</v>
      </c>
      <c r="B684" s="4">
        <v>0</v>
      </c>
      <c r="C684" s="4">
        <v>0</v>
      </c>
      <c r="D684" s="4">
        <v>1</v>
      </c>
      <c r="E684" s="4">
        <v>231</v>
      </c>
      <c r="F684" s="4">
        <f>ROUND(Source!BB671,O684)</f>
        <v>0</v>
      </c>
      <c r="G684" s="4" t="s">
        <v>65</v>
      </c>
      <c r="H684" s="4" t="s">
        <v>66</v>
      </c>
      <c r="I684" s="4"/>
      <c r="J684" s="4"/>
      <c r="K684" s="4">
        <v>231</v>
      </c>
      <c r="L684" s="4">
        <v>12</v>
      </c>
      <c r="M684" s="4">
        <v>3</v>
      </c>
      <c r="N684" s="4" t="s">
        <v>3</v>
      </c>
      <c r="O684" s="4">
        <v>2</v>
      </c>
      <c r="P684" s="4"/>
      <c r="Q684" s="4"/>
      <c r="R684" s="4"/>
      <c r="S684" s="4"/>
      <c r="T684" s="4"/>
      <c r="U684" s="4"/>
      <c r="V684" s="4"/>
      <c r="W684" s="4">
        <v>0</v>
      </c>
      <c r="X684" s="4">
        <v>1</v>
      </c>
      <c r="Y684" s="4">
        <v>0</v>
      </c>
      <c r="Z684" s="4"/>
      <c r="AA684" s="4"/>
      <c r="AB684" s="4"/>
    </row>
    <row r="685" spans="1:28" x14ac:dyDescent="0.2">
      <c r="A685" s="4">
        <v>50</v>
      </c>
      <c r="B685" s="4">
        <v>0</v>
      </c>
      <c r="C685" s="4">
        <v>0</v>
      </c>
      <c r="D685" s="4">
        <v>1</v>
      </c>
      <c r="E685" s="4">
        <v>204</v>
      </c>
      <c r="F685" s="4">
        <f>ROUND(Source!R671,O685)</f>
        <v>0</v>
      </c>
      <c r="G685" s="4" t="s">
        <v>67</v>
      </c>
      <c r="H685" s="4" t="s">
        <v>68</v>
      </c>
      <c r="I685" s="4"/>
      <c r="J685" s="4"/>
      <c r="K685" s="4">
        <v>204</v>
      </c>
      <c r="L685" s="4">
        <v>13</v>
      </c>
      <c r="M685" s="4">
        <v>3</v>
      </c>
      <c r="N685" s="4" t="s">
        <v>3</v>
      </c>
      <c r="O685" s="4">
        <v>2</v>
      </c>
      <c r="P685" s="4"/>
      <c r="Q685" s="4"/>
      <c r="R685" s="4"/>
      <c r="S685" s="4"/>
      <c r="T685" s="4"/>
      <c r="U685" s="4"/>
      <c r="V685" s="4"/>
      <c r="W685" s="4">
        <v>0</v>
      </c>
      <c r="X685" s="4">
        <v>1</v>
      </c>
      <c r="Y685" s="4">
        <v>0</v>
      </c>
      <c r="Z685" s="4"/>
      <c r="AA685" s="4"/>
      <c r="AB685" s="4"/>
    </row>
    <row r="686" spans="1:28" x14ac:dyDescent="0.2">
      <c r="A686" s="4">
        <v>50</v>
      </c>
      <c r="B686" s="4">
        <v>0</v>
      </c>
      <c r="C686" s="4">
        <v>0</v>
      </c>
      <c r="D686" s="4">
        <v>1</v>
      </c>
      <c r="E686" s="4">
        <v>205</v>
      </c>
      <c r="F686" s="4">
        <f>ROUND(Source!S671,O686)</f>
        <v>8960.66</v>
      </c>
      <c r="G686" s="4" t="s">
        <v>69</v>
      </c>
      <c r="H686" s="4" t="s">
        <v>70</v>
      </c>
      <c r="I686" s="4"/>
      <c r="J686" s="4"/>
      <c r="K686" s="4">
        <v>205</v>
      </c>
      <c r="L686" s="4">
        <v>14</v>
      </c>
      <c r="M686" s="4">
        <v>3</v>
      </c>
      <c r="N686" s="4" t="s">
        <v>3</v>
      </c>
      <c r="O686" s="4">
        <v>2</v>
      </c>
      <c r="P686" s="4"/>
      <c r="Q686" s="4"/>
      <c r="R686" s="4"/>
      <c r="S686" s="4"/>
      <c r="T686" s="4"/>
      <c r="U686" s="4"/>
      <c r="V686" s="4"/>
      <c r="W686" s="4">
        <v>8960.66</v>
      </c>
      <c r="X686" s="4">
        <v>1</v>
      </c>
      <c r="Y686" s="4">
        <v>8960.66</v>
      </c>
      <c r="Z686" s="4"/>
      <c r="AA686" s="4"/>
      <c r="AB686" s="4"/>
    </row>
    <row r="687" spans="1:28" x14ac:dyDescent="0.2">
      <c r="A687" s="4">
        <v>50</v>
      </c>
      <c r="B687" s="4">
        <v>0</v>
      </c>
      <c r="C687" s="4">
        <v>0</v>
      </c>
      <c r="D687" s="4">
        <v>1</v>
      </c>
      <c r="E687" s="4">
        <v>232</v>
      </c>
      <c r="F687" s="4">
        <f>ROUND(Source!BC671,O687)</f>
        <v>0</v>
      </c>
      <c r="G687" s="4" t="s">
        <v>71</v>
      </c>
      <c r="H687" s="4" t="s">
        <v>72</v>
      </c>
      <c r="I687" s="4"/>
      <c r="J687" s="4"/>
      <c r="K687" s="4">
        <v>232</v>
      </c>
      <c r="L687" s="4">
        <v>15</v>
      </c>
      <c r="M687" s="4">
        <v>3</v>
      </c>
      <c r="N687" s="4" t="s">
        <v>3</v>
      </c>
      <c r="O687" s="4">
        <v>2</v>
      </c>
      <c r="P687" s="4"/>
      <c r="Q687" s="4"/>
      <c r="R687" s="4"/>
      <c r="S687" s="4"/>
      <c r="T687" s="4"/>
      <c r="U687" s="4"/>
      <c r="V687" s="4"/>
      <c r="W687" s="4">
        <v>0</v>
      </c>
      <c r="X687" s="4">
        <v>1</v>
      </c>
      <c r="Y687" s="4">
        <v>0</v>
      </c>
      <c r="Z687" s="4"/>
      <c r="AA687" s="4"/>
      <c r="AB687" s="4"/>
    </row>
    <row r="688" spans="1:28" x14ac:dyDescent="0.2">
      <c r="A688" s="4">
        <v>50</v>
      </c>
      <c r="B688" s="4">
        <v>0</v>
      </c>
      <c r="C688" s="4">
        <v>0</v>
      </c>
      <c r="D688" s="4">
        <v>1</v>
      </c>
      <c r="E688" s="4">
        <v>214</v>
      </c>
      <c r="F688" s="4">
        <f>ROUND(Source!AS671,O688)</f>
        <v>0</v>
      </c>
      <c r="G688" s="4" t="s">
        <v>73</v>
      </c>
      <c r="H688" s="4" t="s">
        <v>74</v>
      </c>
      <c r="I688" s="4"/>
      <c r="J688" s="4"/>
      <c r="K688" s="4">
        <v>214</v>
      </c>
      <c r="L688" s="4">
        <v>16</v>
      </c>
      <c r="M688" s="4">
        <v>3</v>
      </c>
      <c r="N688" s="4" t="s">
        <v>3</v>
      </c>
      <c r="O688" s="4">
        <v>2</v>
      </c>
      <c r="P688" s="4"/>
      <c r="Q688" s="4"/>
      <c r="R688" s="4"/>
      <c r="S688" s="4"/>
      <c r="T688" s="4"/>
      <c r="U688" s="4"/>
      <c r="V688" s="4"/>
      <c r="W688" s="4">
        <v>0</v>
      </c>
      <c r="X688" s="4">
        <v>1</v>
      </c>
      <c r="Y688" s="4">
        <v>0</v>
      </c>
      <c r="Z688" s="4"/>
      <c r="AA688" s="4"/>
      <c r="AB688" s="4"/>
    </row>
    <row r="689" spans="1:206" x14ac:dyDescent="0.2">
      <c r="A689" s="4">
        <v>50</v>
      </c>
      <c r="B689" s="4">
        <v>0</v>
      </c>
      <c r="C689" s="4">
        <v>0</v>
      </c>
      <c r="D689" s="4">
        <v>1</v>
      </c>
      <c r="E689" s="4">
        <v>215</v>
      </c>
      <c r="F689" s="4">
        <f>ROUND(Source!AT671,O689)</f>
        <v>0</v>
      </c>
      <c r="G689" s="4" t="s">
        <v>75</v>
      </c>
      <c r="H689" s="4" t="s">
        <v>76</v>
      </c>
      <c r="I689" s="4"/>
      <c r="J689" s="4"/>
      <c r="K689" s="4">
        <v>215</v>
      </c>
      <c r="L689" s="4">
        <v>17</v>
      </c>
      <c r="M689" s="4">
        <v>3</v>
      </c>
      <c r="N689" s="4" t="s">
        <v>3</v>
      </c>
      <c r="O689" s="4">
        <v>2</v>
      </c>
      <c r="P689" s="4"/>
      <c r="Q689" s="4"/>
      <c r="R689" s="4"/>
      <c r="S689" s="4"/>
      <c r="T689" s="4"/>
      <c r="U689" s="4"/>
      <c r="V689" s="4"/>
      <c r="W689" s="4">
        <v>0</v>
      </c>
      <c r="X689" s="4">
        <v>1</v>
      </c>
      <c r="Y689" s="4">
        <v>0</v>
      </c>
      <c r="Z689" s="4"/>
      <c r="AA689" s="4"/>
      <c r="AB689" s="4"/>
    </row>
    <row r="690" spans="1:206" x14ac:dyDescent="0.2">
      <c r="A690" s="4">
        <v>50</v>
      </c>
      <c r="B690" s="4">
        <v>0</v>
      </c>
      <c r="C690" s="4">
        <v>0</v>
      </c>
      <c r="D690" s="4">
        <v>1</v>
      </c>
      <c r="E690" s="4">
        <v>217</v>
      </c>
      <c r="F690" s="4">
        <f>ROUND(Source!AU671,O690)</f>
        <v>16161.74</v>
      </c>
      <c r="G690" s="4" t="s">
        <v>77</v>
      </c>
      <c r="H690" s="4" t="s">
        <v>78</v>
      </c>
      <c r="I690" s="4"/>
      <c r="J690" s="4"/>
      <c r="K690" s="4">
        <v>217</v>
      </c>
      <c r="L690" s="4">
        <v>18</v>
      </c>
      <c r="M690" s="4">
        <v>3</v>
      </c>
      <c r="N690" s="4" t="s">
        <v>3</v>
      </c>
      <c r="O690" s="4">
        <v>2</v>
      </c>
      <c r="P690" s="4"/>
      <c r="Q690" s="4"/>
      <c r="R690" s="4"/>
      <c r="S690" s="4"/>
      <c r="T690" s="4"/>
      <c r="U690" s="4"/>
      <c r="V690" s="4"/>
      <c r="W690" s="4">
        <v>16161.74</v>
      </c>
      <c r="X690" s="4">
        <v>1</v>
      </c>
      <c r="Y690" s="4">
        <v>16161.74</v>
      </c>
      <c r="Z690" s="4"/>
      <c r="AA690" s="4"/>
      <c r="AB690" s="4"/>
    </row>
    <row r="691" spans="1:206" x14ac:dyDescent="0.2">
      <c r="A691" s="4">
        <v>50</v>
      </c>
      <c r="B691" s="4">
        <v>0</v>
      </c>
      <c r="C691" s="4">
        <v>0</v>
      </c>
      <c r="D691" s="4">
        <v>1</v>
      </c>
      <c r="E691" s="4">
        <v>230</v>
      </c>
      <c r="F691" s="4">
        <f>ROUND(Source!BA671,O691)</f>
        <v>0</v>
      </c>
      <c r="G691" s="4" t="s">
        <v>79</v>
      </c>
      <c r="H691" s="4" t="s">
        <v>80</v>
      </c>
      <c r="I691" s="4"/>
      <c r="J691" s="4"/>
      <c r="K691" s="4">
        <v>230</v>
      </c>
      <c r="L691" s="4">
        <v>19</v>
      </c>
      <c r="M691" s="4">
        <v>3</v>
      </c>
      <c r="N691" s="4" t="s">
        <v>3</v>
      </c>
      <c r="O691" s="4">
        <v>2</v>
      </c>
      <c r="P691" s="4"/>
      <c r="Q691" s="4"/>
      <c r="R691" s="4"/>
      <c r="S691" s="4"/>
      <c r="T691" s="4"/>
      <c r="U691" s="4"/>
      <c r="V691" s="4"/>
      <c r="W691" s="4">
        <v>0</v>
      </c>
      <c r="X691" s="4">
        <v>1</v>
      </c>
      <c r="Y691" s="4">
        <v>0</v>
      </c>
      <c r="Z691" s="4"/>
      <c r="AA691" s="4"/>
      <c r="AB691" s="4"/>
    </row>
    <row r="692" spans="1:206" x14ac:dyDescent="0.2">
      <c r="A692" s="4">
        <v>50</v>
      </c>
      <c r="B692" s="4">
        <v>0</v>
      </c>
      <c r="C692" s="4">
        <v>0</v>
      </c>
      <c r="D692" s="4">
        <v>1</v>
      </c>
      <c r="E692" s="4">
        <v>206</v>
      </c>
      <c r="F692" s="4">
        <f>ROUND(Source!T671,O692)</f>
        <v>0</v>
      </c>
      <c r="G692" s="4" t="s">
        <v>81</v>
      </c>
      <c r="H692" s="4" t="s">
        <v>82</v>
      </c>
      <c r="I692" s="4"/>
      <c r="J692" s="4"/>
      <c r="K692" s="4">
        <v>206</v>
      </c>
      <c r="L692" s="4">
        <v>20</v>
      </c>
      <c r="M692" s="4">
        <v>3</v>
      </c>
      <c r="N692" s="4" t="s">
        <v>3</v>
      </c>
      <c r="O692" s="4">
        <v>2</v>
      </c>
      <c r="P692" s="4"/>
      <c r="Q692" s="4"/>
      <c r="R692" s="4"/>
      <c r="S692" s="4"/>
      <c r="T692" s="4"/>
      <c r="U692" s="4"/>
      <c r="V692" s="4"/>
      <c r="W692" s="4">
        <v>0</v>
      </c>
      <c r="X692" s="4">
        <v>1</v>
      </c>
      <c r="Y692" s="4">
        <v>0</v>
      </c>
      <c r="Z692" s="4"/>
      <c r="AA692" s="4"/>
      <c r="AB692" s="4"/>
    </row>
    <row r="693" spans="1:206" x14ac:dyDescent="0.2">
      <c r="A693" s="4">
        <v>50</v>
      </c>
      <c r="B693" s="4">
        <v>0</v>
      </c>
      <c r="C693" s="4">
        <v>0</v>
      </c>
      <c r="D693" s="4">
        <v>1</v>
      </c>
      <c r="E693" s="4">
        <v>207</v>
      </c>
      <c r="F693" s="4">
        <f>Source!U671</f>
        <v>16.374279999999999</v>
      </c>
      <c r="G693" s="4" t="s">
        <v>83</v>
      </c>
      <c r="H693" s="4" t="s">
        <v>84</v>
      </c>
      <c r="I693" s="4"/>
      <c r="J693" s="4"/>
      <c r="K693" s="4">
        <v>207</v>
      </c>
      <c r="L693" s="4">
        <v>21</v>
      </c>
      <c r="M693" s="4">
        <v>3</v>
      </c>
      <c r="N693" s="4" t="s">
        <v>3</v>
      </c>
      <c r="O693" s="4">
        <v>-1</v>
      </c>
      <c r="P693" s="4"/>
      <c r="Q693" s="4"/>
      <c r="R693" s="4"/>
      <c r="S693" s="4"/>
      <c r="T693" s="4"/>
      <c r="U693" s="4"/>
      <c r="V693" s="4"/>
      <c r="W693" s="4">
        <v>16.374279999999999</v>
      </c>
      <c r="X693" s="4">
        <v>1</v>
      </c>
      <c r="Y693" s="4">
        <v>16.374279999999999</v>
      </c>
      <c r="Z693" s="4"/>
      <c r="AA693" s="4"/>
      <c r="AB693" s="4"/>
    </row>
    <row r="694" spans="1:206" x14ac:dyDescent="0.2">
      <c r="A694" s="4">
        <v>50</v>
      </c>
      <c r="B694" s="4">
        <v>0</v>
      </c>
      <c r="C694" s="4">
        <v>0</v>
      </c>
      <c r="D694" s="4">
        <v>1</v>
      </c>
      <c r="E694" s="4">
        <v>208</v>
      </c>
      <c r="F694" s="4">
        <f>Source!V671</f>
        <v>0</v>
      </c>
      <c r="G694" s="4" t="s">
        <v>85</v>
      </c>
      <c r="H694" s="4" t="s">
        <v>86</v>
      </c>
      <c r="I694" s="4"/>
      <c r="J694" s="4"/>
      <c r="K694" s="4">
        <v>208</v>
      </c>
      <c r="L694" s="4">
        <v>22</v>
      </c>
      <c r="M694" s="4">
        <v>3</v>
      </c>
      <c r="N694" s="4" t="s">
        <v>3</v>
      </c>
      <c r="O694" s="4">
        <v>-1</v>
      </c>
      <c r="P694" s="4"/>
      <c r="Q694" s="4"/>
      <c r="R694" s="4"/>
      <c r="S694" s="4"/>
      <c r="T694" s="4"/>
      <c r="U694" s="4"/>
      <c r="V694" s="4"/>
      <c r="W694" s="4">
        <v>0</v>
      </c>
      <c r="X694" s="4">
        <v>1</v>
      </c>
      <c r="Y694" s="4">
        <v>0</v>
      </c>
      <c r="Z694" s="4"/>
      <c r="AA694" s="4"/>
      <c r="AB694" s="4"/>
    </row>
    <row r="695" spans="1:206" x14ac:dyDescent="0.2">
      <c r="A695" s="4">
        <v>50</v>
      </c>
      <c r="B695" s="4">
        <v>0</v>
      </c>
      <c r="C695" s="4">
        <v>0</v>
      </c>
      <c r="D695" s="4">
        <v>1</v>
      </c>
      <c r="E695" s="4">
        <v>209</v>
      </c>
      <c r="F695" s="4">
        <f>ROUND(Source!W671,O695)</f>
        <v>0</v>
      </c>
      <c r="G695" s="4" t="s">
        <v>87</v>
      </c>
      <c r="H695" s="4" t="s">
        <v>88</v>
      </c>
      <c r="I695" s="4"/>
      <c r="J695" s="4"/>
      <c r="K695" s="4">
        <v>209</v>
      </c>
      <c r="L695" s="4">
        <v>23</v>
      </c>
      <c r="M695" s="4">
        <v>3</v>
      </c>
      <c r="N695" s="4" t="s">
        <v>3</v>
      </c>
      <c r="O695" s="4">
        <v>2</v>
      </c>
      <c r="P695" s="4"/>
      <c r="Q695" s="4"/>
      <c r="R695" s="4"/>
      <c r="S695" s="4"/>
      <c r="T695" s="4"/>
      <c r="U695" s="4"/>
      <c r="V695" s="4"/>
      <c r="W695" s="4">
        <v>0</v>
      </c>
      <c r="X695" s="4">
        <v>1</v>
      </c>
      <c r="Y695" s="4">
        <v>0</v>
      </c>
      <c r="Z695" s="4"/>
      <c r="AA695" s="4"/>
      <c r="AB695" s="4"/>
    </row>
    <row r="696" spans="1:206" x14ac:dyDescent="0.2">
      <c r="A696" s="4">
        <v>50</v>
      </c>
      <c r="B696" s="4">
        <v>0</v>
      </c>
      <c r="C696" s="4">
        <v>0</v>
      </c>
      <c r="D696" s="4">
        <v>1</v>
      </c>
      <c r="E696" s="4">
        <v>233</v>
      </c>
      <c r="F696" s="4">
        <f>ROUND(Source!BD671,O696)</f>
        <v>0</v>
      </c>
      <c r="G696" s="4" t="s">
        <v>89</v>
      </c>
      <c r="H696" s="4" t="s">
        <v>90</v>
      </c>
      <c r="I696" s="4"/>
      <c r="J696" s="4"/>
      <c r="K696" s="4">
        <v>233</v>
      </c>
      <c r="L696" s="4">
        <v>24</v>
      </c>
      <c r="M696" s="4">
        <v>3</v>
      </c>
      <c r="N696" s="4" t="s">
        <v>3</v>
      </c>
      <c r="O696" s="4">
        <v>2</v>
      </c>
      <c r="P696" s="4"/>
      <c r="Q696" s="4"/>
      <c r="R696" s="4"/>
      <c r="S696" s="4"/>
      <c r="T696" s="4"/>
      <c r="U696" s="4"/>
      <c r="V696" s="4"/>
      <c r="W696" s="4">
        <v>0</v>
      </c>
      <c r="X696" s="4">
        <v>1</v>
      </c>
      <c r="Y696" s="4">
        <v>0</v>
      </c>
      <c r="Z696" s="4"/>
      <c r="AA696" s="4"/>
      <c r="AB696" s="4"/>
    </row>
    <row r="697" spans="1:206" x14ac:dyDescent="0.2">
      <c r="A697" s="4">
        <v>50</v>
      </c>
      <c r="B697" s="4">
        <v>0</v>
      </c>
      <c r="C697" s="4">
        <v>0</v>
      </c>
      <c r="D697" s="4">
        <v>1</v>
      </c>
      <c r="E697" s="4">
        <v>210</v>
      </c>
      <c r="F697" s="4">
        <f>ROUND(Source!X671,O697)</f>
        <v>6272.46</v>
      </c>
      <c r="G697" s="4" t="s">
        <v>91</v>
      </c>
      <c r="H697" s="4" t="s">
        <v>92</v>
      </c>
      <c r="I697" s="4"/>
      <c r="J697" s="4"/>
      <c r="K697" s="4">
        <v>210</v>
      </c>
      <c r="L697" s="4">
        <v>25</v>
      </c>
      <c r="M697" s="4">
        <v>3</v>
      </c>
      <c r="N697" s="4" t="s">
        <v>3</v>
      </c>
      <c r="O697" s="4">
        <v>2</v>
      </c>
      <c r="P697" s="4"/>
      <c r="Q697" s="4"/>
      <c r="R697" s="4"/>
      <c r="S697" s="4"/>
      <c r="T697" s="4"/>
      <c r="U697" s="4"/>
      <c r="V697" s="4"/>
      <c r="W697" s="4">
        <v>6272.46</v>
      </c>
      <c r="X697" s="4">
        <v>1</v>
      </c>
      <c r="Y697" s="4">
        <v>6272.46</v>
      </c>
      <c r="Z697" s="4"/>
      <c r="AA697" s="4"/>
      <c r="AB697" s="4"/>
    </row>
    <row r="698" spans="1:206" x14ac:dyDescent="0.2">
      <c r="A698" s="4">
        <v>50</v>
      </c>
      <c r="B698" s="4">
        <v>0</v>
      </c>
      <c r="C698" s="4">
        <v>0</v>
      </c>
      <c r="D698" s="4">
        <v>1</v>
      </c>
      <c r="E698" s="4">
        <v>211</v>
      </c>
      <c r="F698" s="4">
        <f>ROUND(Source!Y671,O698)</f>
        <v>896.07</v>
      </c>
      <c r="G698" s="4" t="s">
        <v>93</v>
      </c>
      <c r="H698" s="4" t="s">
        <v>94</v>
      </c>
      <c r="I698" s="4"/>
      <c r="J698" s="4"/>
      <c r="K698" s="4">
        <v>211</v>
      </c>
      <c r="L698" s="4">
        <v>26</v>
      </c>
      <c r="M698" s="4">
        <v>3</v>
      </c>
      <c r="N698" s="4" t="s">
        <v>3</v>
      </c>
      <c r="O698" s="4">
        <v>2</v>
      </c>
      <c r="P698" s="4"/>
      <c r="Q698" s="4"/>
      <c r="R698" s="4"/>
      <c r="S698" s="4"/>
      <c r="T698" s="4"/>
      <c r="U698" s="4"/>
      <c r="V698" s="4"/>
      <c r="W698" s="4">
        <v>896.07</v>
      </c>
      <c r="X698" s="4">
        <v>1</v>
      </c>
      <c r="Y698" s="4">
        <v>896.07</v>
      </c>
      <c r="Z698" s="4"/>
      <c r="AA698" s="4"/>
      <c r="AB698" s="4"/>
    </row>
    <row r="699" spans="1:206" x14ac:dyDescent="0.2">
      <c r="A699" s="4">
        <v>50</v>
      </c>
      <c r="B699" s="4">
        <v>0</v>
      </c>
      <c r="C699" s="4">
        <v>0</v>
      </c>
      <c r="D699" s="4">
        <v>1</v>
      </c>
      <c r="E699" s="4">
        <v>224</v>
      </c>
      <c r="F699" s="4">
        <f>ROUND(Source!AR671,O699)</f>
        <v>16161.74</v>
      </c>
      <c r="G699" s="4" t="s">
        <v>95</v>
      </c>
      <c r="H699" s="4" t="s">
        <v>96</v>
      </c>
      <c r="I699" s="4"/>
      <c r="J699" s="4"/>
      <c r="K699" s="4">
        <v>224</v>
      </c>
      <c r="L699" s="4">
        <v>27</v>
      </c>
      <c r="M699" s="4">
        <v>3</v>
      </c>
      <c r="N699" s="4" t="s">
        <v>3</v>
      </c>
      <c r="O699" s="4">
        <v>2</v>
      </c>
      <c r="P699" s="4"/>
      <c r="Q699" s="4"/>
      <c r="R699" s="4"/>
      <c r="S699" s="4"/>
      <c r="T699" s="4"/>
      <c r="U699" s="4"/>
      <c r="V699" s="4"/>
      <c r="W699" s="4">
        <v>16161.74</v>
      </c>
      <c r="X699" s="4">
        <v>1</v>
      </c>
      <c r="Y699" s="4">
        <v>16161.74</v>
      </c>
      <c r="Z699" s="4"/>
      <c r="AA699" s="4"/>
      <c r="AB699" s="4"/>
    </row>
    <row r="701" spans="1:206" x14ac:dyDescent="0.2">
      <c r="A701" s="2">
        <v>51</v>
      </c>
      <c r="B701" s="2">
        <f>B484</f>
        <v>1</v>
      </c>
      <c r="C701" s="2">
        <f>A484</f>
        <v>4</v>
      </c>
      <c r="D701" s="2">
        <f>ROW(A484)</f>
        <v>484</v>
      </c>
      <c r="E701" s="2"/>
      <c r="F701" s="2" t="str">
        <f>IF(F484&lt;&gt;"",F484,"")</f>
        <v>Новый раздел</v>
      </c>
      <c r="G701" s="2" t="str">
        <f>IF(G484&lt;&gt;"",G484,"")</f>
        <v>4. Электроснабжение и электроосвещение</v>
      </c>
      <c r="H701" s="2">
        <v>0</v>
      </c>
      <c r="I701" s="2"/>
      <c r="J701" s="2"/>
      <c r="K701" s="2"/>
      <c r="L701" s="2"/>
      <c r="M701" s="2"/>
      <c r="N701" s="2"/>
      <c r="O701" s="2">
        <f t="shared" ref="O701:T701" si="413">ROUND(O533+O575+O617+O671+AB701,2)</f>
        <v>367406.98</v>
      </c>
      <c r="P701" s="2">
        <f t="shared" si="413"/>
        <v>4361.8</v>
      </c>
      <c r="Q701" s="2">
        <f t="shared" si="413"/>
        <v>789.62</v>
      </c>
      <c r="R701" s="2">
        <f t="shared" si="413"/>
        <v>500.68</v>
      </c>
      <c r="S701" s="2">
        <f t="shared" si="413"/>
        <v>362255.56</v>
      </c>
      <c r="T701" s="2">
        <f t="shared" si="413"/>
        <v>0</v>
      </c>
      <c r="U701" s="2">
        <f>U533+U575+U617+U671+AH701</f>
        <v>604.45308</v>
      </c>
      <c r="V701" s="2">
        <f>V533+V575+V617+V671+AI701</f>
        <v>0</v>
      </c>
      <c r="W701" s="2">
        <f>ROUND(W533+W575+W617+W671+AJ701,2)</f>
        <v>0</v>
      </c>
      <c r="X701" s="2">
        <f>ROUND(X533+X575+X617+X671+AK701,2)</f>
        <v>253578.91</v>
      </c>
      <c r="Y701" s="2">
        <f>ROUND(Y533+Y575+Y617+Y671+AL701,2)</f>
        <v>36225.589999999997</v>
      </c>
      <c r="Z701" s="2"/>
      <c r="AA701" s="2"/>
      <c r="AB701" s="2"/>
      <c r="AC701" s="2"/>
      <c r="AD701" s="2"/>
      <c r="AE701" s="2"/>
      <c r="AF701" s="2"/>
      <c r="AG701" s="2"/>
      <c r="AH701" s="2"/>
      <c r="AI701" s="2"/>
      <c r="AJ701" s="2"/>
      <c r="AK701" s="2"/>
      <c r="AL701" s="2"/>
      <c r="AM701" s="2"/>
      <c r="AN701" s="2"/>
      <c r="AO701" s="2">
        <f t="shared" ref="AO701:BD701" si="414">ROUND(AO533+AO575+AO617+AO671+BX701,2)</f>
        <v>0</v>
      </c>
      <c r="AP701" s="2">
        <f t="shared" si="414"/>
        <v>0</v>
      </c>
      <c r="AQ701" s="2">
        <f t="shared" si="414"/>
        <v>0</v>
      </c>
      <c r="AR701" s="2">
        <f t="shared" si="414"/>
        <v>657752.21</v>
      </c>
      <c r="AS701" s="2">
        <f t="shared" si="414"/>
        <v>0</v>
      </c>
      <c r="AT701" s="2">
        <f t="shared" si="414"/>
        <v>0</v>
      </c>
      <c r="AU701" s="2">
        <f t="shared" si="414"/>
        <v>657752.21</v>
      </c>
      <c r="AV701" s="2">
        <f t="shared" si="414"/>
        <v>4361.8</v>
      </c>
      <c r="AW701" s="2">
        <f t="shared" si="414"/>
        <v>4361.8</v>
      </c>
      <c r="AX701" s="2">
        <f t="shared" si="414"/>
        <v>0</v>
      </c>
      <c r="AY701" s="2">
        <f t="shared" si="414"/>
        <v>4361.8</v>
      </c>
      <c r="AZ701" s="2">
        <f t="shared" si="414"/>
        <v>0</v>
      </c>
      <c r="BA701" s="2">
        <f t="shared" si="414"/>
        <v>0</v>
      </c>
      <c r="BB701" s="2">
        <f t="shared" si="414"/>
        <v>0</v>
      </c>
      <c r="BC701" s="2">
        <f t="shared" si="414"/>
        <v>0</v>
      </c>
      <c r="BD701" s="2">
        <f t="shared" si="414"/>
        <v>0</v>
      </c>
      <c r="BE701" s="2"/>
      <c r="BF701" s="2"/>
      <c r="BG701" s="2"/>
      <c r="BH701" s="2"/>
      <c r="BI701" s="2"/>
      <c r="BJ701" s="2"/>
      <c r="BK701" s="2"/>
      <c r="BL701" s="2"/>
      <c r="BM701" s="2"/>
      <c r="BN701" s="2"/>
      <c r="BO701" s="2"/>
      <c r="BP701" s="2"/>
      <c r="BQ701" s="2"/>
      <c r="BR701" s="2"/>
      <c r="BS701" s="2"/>
      <c r="BT701" s="2"/>
      <c r="BU701" s="2"/>
      <c r="BV701" s="2"/>
      <c r="BW701" s="2"/>
      <c r="BX701" s="2"/>
      <c r="BY701" s="2"/>
      <c r="BZ701" s="2"/>
      <c r="CA701" s="2"/>
      <c r="CB701" s="2"/>
      <c r="CC701" s="2"/>
      <c r="CD701" s="2"/>
      <c r="CE701" s="2"/>
      <c r="CF701" s="2"/>
      <c r="CG701" s="2"/>
      <c r="CH701" s="2"/>
      <c r="CI701" s="2"/>
      <c r="CJ701" s="2"/>
      <c r="CK701" s="2"/>
      <c r="CL701" s="2"/>
      <c r="CM701" s="2"/>
      <c r="CN701" s="2"/>
      <c r="CO701" s="2"/>
      <c r="CP701" s="2"/>
      <c r="CQ701" s="2"/>
      <c r="CR701" s="2"/>
      <c r="CS701" s="2"/>
      <c r="CT701" s="2"/>
      <c r="CU701" s="2"/>
      <c r="CV701" s="2"/>
      <c r="CW701" s="2"/>
      <c r="CX701" s="2"/>
      <c r="CY701" s="2"/>
      <c r="CZ701" s="2"/>
      <c r="DA701" s="2"/>
      <c r="DB701" s="2"/>
      <c r="DC701" s="2"/>
      <c r="DD701" s="2"/>
      <c r="DE701" s="2"/>
      <c r="DF701" s="2"/>
      <c r="DG701" s="3"/>
      <c r="DH701" s="3"/>
      <c r="DI701" s="3"/>
      <c r="DJ701" s="3"/>
      <c r="DK701" s="3"/>
      <c r="DL701" s="3"/>
      <c r="DM701" s="3"/>
      <c r="DN701" s="3"/>
      <c r="DO701" s="3"/>
      <c r="DP701" s="3"/>
      <c r="DQ701" s="3"/>
      <c r="DR701" s="3"/>
      <c r="DS701" s="3"/>
      <c r="DT701" s="3"/>
      <c r="DU701" s="3"/>
      <c r="DV701" s="3"/>
      <c r="DW701" s="3"/>
      <c r="DX701" s="3"/>
      <c r="DY701" s="3"/>
      <c r="DZ701" s="3"/>
      <c r="EA701" s="3"/>
      <c r="EB701" s="3"/>
      <c r="EC701" s="3"/>
      <c r="ED701" s="3"/>
      <c r="EE701" s="3"/>
      <c r="EF701" s="3"/>
      <c r="EG701" s="3"/>
      <c r="EH701" s="3"/>
      <c r="EI701" s="3"/>
      <c r="EJ701" s="3"/>
      <c r="EK701" s="3"/>
      <c r="EL701" s="3"/>
      <c r="EM701" s="3"/>
      <c r="EN701" s="3"/>
      <c r="EO701" s="3"/>
      <c r="EP701" s="3"/>
      <c r="EQ701" s="3"/>
      <c r="ER701" s="3"/>
      <c r="ES701" s="3"/>
      <c r="ET701" s="3"/>
      <c r="EU701" s="3"/>
      <c r="EV701" s="3"/>
      <c r="EW701" s="3"/>
      <c r="EX701" s="3"/>
      <c r="EY701" s="3"/>
      <c r="EZ701" s="3"/>
      <c r="FA701" s="3"/>
      <c r="FB701" s="3"/>
      <c r="FC701" s="3"/>
      <c r="FD701" s="3"/>
      <c r="FE701" s="3"/>
      <c r="FF701" s="3"/>
      <c r="FG701" s="3"/>
      <c r="FH701" s="3"/>
      <c r="FI701" s="3"/>
      <c r="FJ701" s="3"/>
      <c r="FK701" s="3"/>
      <c r="FL701" s="3"/>
      <c r="FM701" s="3"/>
      <c r="FN701" s="3"/>
      <c r="FO701" s="3"/>
      <c r="FP701" s="3"/>
      <c r="FQ701" s="3"/>
      <c r="FR701" s="3"/>
      <c r="FS701" s="3"/>
      <c r="FT701" s="3"/>
      <c r="FU701" s="3"/>
      <c r="FV701" s="3"/>
      <c r="FW701" s="3"/>
      <c r="FX701" s="3"/>
      <c r="FY701" s="3"/>
      <c r="FZ701" s="3"/>
      <c r="GA701" s="3"/>
      <c r="GB701" s="3"/>
      <c r="GC701" s="3"/>
      <c r="GD701" s="3"/>
      <c r="GE701" s="3"/>
      <c r="GF701" s="3"/>
      <c r="GG701" s="3"/>
      <c r="GH701" s="3"/>
      <c r="GI701" s="3"/>
      <c r="GJ701" s="3"/>
      <c r="GK701" s="3"/>
      <c r="GL701" s="3"/>
      <c r="GM701" s="3"/>
      <c r="GN701" s="3"/>
      <c r="GO701" s="3"/>
      <c r="GP701" s="3"/>
      <c r="GQ701" s="3"/>
      <c r="GR701" s="3"/>
      <c r="GS701" s="3"/>
      <c r="GT701" s="3"/>
      <c r="GU701" s="3"/>
      <c r="GV701" s="3"/>
      <c r="GW701" s="3"/>
      <c r="GX701" s="3">
        <v>0</v>
      </c>
    </row>
    <row r="703" spans="1:206" x14ac:dyDescent="0.2">
      <c r="A703" s="4">
        <v>50</v>
      </c>
      <c r="B703" s="4">
        <v>0</v>
      </c>
      <c r="C703" s="4">
        <v>0</v>
      </c>
      <c r="D703" s="4">
        <v>1</v>
      </c>
      <c r="E703" s="4">
        <v>201</v>
      </c>
      <c r="F703" s="4">
        <f>ROUND(Source!O701,O703)</f>
        <v>367406.98</v>
      </c>
      <c r="G703" s="4" t="s">
        <v>43</v>
      </c>
      <c r="H703" s="4" t="s">
        <v>44</v>
      </c>
      <c r="I703" s="4"/>
      <c r="J703" s="4"/>
      <c r="K703" s="4">
        <v>201</v>
      </c>
      <c r="L703" s="4">
        <v>1</v>
      </c>
      <c r="M703" s="4">
        <v>3</v>
      </c>
      <c r="N703" s="4" t="s">
        <v>3</v>
      </c>
      <c r="O703" s="4">
        <v>2</v>
      </c>
      <c r="P703" s="4"/>
      <c r="Q703" s="4"/>
      <c r="R703" s="4"/>
      <c r="S703" s="4"/>
      <c r="T703" s="4"/>
      <c r="U703" s="4"/>
      <c r="V703" s="4"/>
      <c r="W703" s="4">
        <v>367406.98</v>
      </c>
      <c r="X703" s="4">
        <v>1</v>
      </c>
      <c r="Y703" s="4">
        <v>367406.98</v>
      </c>
      <c r="Z703" s="4"/>
      <c r="AA703" s="4"/>
      <c r="AB703" s="4"/>
    </row>
    <row r="704" spans="1:206" x14ac:dyDescent="0.2">
      <c r="A704" s="4">
        <v>50</v>
      </c>
      <c r="B704" s="4">
        <v>0</v>
      </c>
      <c r="C704" s="4">
        <v>0</v>
      </c>
      <c r="D704" s="4">
        <v>1</v>
      </c>
      <c r="E704" s="4">
        <v>202</v>
      </c>
      <c r="F704" s="4">
        <f>ROUND(Source!P701,O704)</f>
        <v>4361.8</v>
      </c>
      <c r="G704" s="4" t="s">
        <v>45</v>
      </c>
      <c r="H704" s="4" t="s">
        <v>46</v>
      </c>
      <c r="I704" s="4"/>
      <c r="J704" s="4"/>
      <c r="K704" s="4">
        <v>202</v>
      </c>
      <c r="L704" s="4">
        <v>2</v>
      </c>
      <c r="M704" s="4">
        <v>3</v>
      </c>
      <c r="N704" s="4" t="s">
        <v>3</v>
      </c>
      <c r="O704" s="4">
        <v>2</v>
      </c>
      <c r="P704" s="4"/>
      <c r="Q704" s="4"/>
      <c r="R704" s="4"/>
      <c r="S704" s="4"/>
      <c r="T704" s="4"/>
      <c r="U704" s="4"/>
      <c r="V704" s="4"/>
      <c r="W704" s="4">
        <v>4361.8</v>
      </c>
      <c r="X704" s="4">
        <v>1</v>
      </c>
      <c r="Y704" s="4">
        <v>4361.8</v>
      </c>
      <c r="Z704" s="4"/>
      <c r="AA704" s="4"/>
      <c r="AB704" s="4"/>
    </row>
    <row r="705" spans="1:28" x14ac:dyDescent="0.2">
      <c r="A705" s="4">
        <v>50</v>
      </c>
      <c r="B705" s="4">
        <v>0</v>
      </c>
      <c r="C705" s="4">
        <v>0</v>
      </c>
      <c r="D705" s="4">
        <v>1</v>
      </c>
      <c r="E705" s="4">
        <v>222</v>
      </c>
      <c r="F705" s="4">
        <f>ROUND(Source!AO701,O705)</f>
        <v>0</v>
      </c>
      <c r="G705" s="4" t="s">
        <v>47</v>
      </c>
      <c r="H705" s="4" t="s">
        <v>48</v>
      </c>
      <c r="I705" s="4"/>
      <c r="J705" s="4"/>
      <c r="K705" s="4">
        <v>222</v>
      </c>
      <c r="L705" s="4">
        <v>3</v>
      </c>
      <c r="M705" s="4">
        <v>3</v>
      </c>
      <c r="N705" s="4" t="s">
        <v>3</v>
      </c>
      <c r="O705" s="4">
        <v>2</v>
      </c>
      <c r="P705" s="4"/>
      <c r="Q705" s="4"/>
      <c r="R705" s="4"/>
      <c r="S705" s="4"/>
      <c r="T705" s="4"/>
      <c r="U705" s="4"/>
      <c r="V705" s="4"/>
      <c r="W705" s="4">
        <v>0</v>
      </c>
      <c r="X705" s="4">
        <v>1</v>
      </c>
      <c r="Y705" s="4">
        <v>0</v>
      </c>
      <c r="Z705" s="4"/>
      <c r="AA705" s="4"/>
      <c r="AB705" s="4"/>
    </row>
    <row r="706" spans="1:28" x14ac:dyDescent="0.2">
      <c r="A706" s="4">
        <v>50</v>
      </c>
      <c r="B706" s="4">
        <v>0</v>
      </c>
      <c r="C706" s="4">
        <v>0</v>
      </c>
      <c r="D706" s="4">
        <v>1</v>
      </c>
      <c r="E706" s="4">
        <v>225</v>
      </c>
      <c r="F706" s="4">
        <f>ROUND(Source!AV701,O706)</f>
        <v>4361.8</v>
      </c>
      <c r="G706" s="4" t="s">
        <v>49</v>
      </c>
      <c r="H706" s="4" t="s">
        <v>50</v>
      </c>
      <c r="I706" s="4"/>
      <c r="J706" s="4"/>
      <c r="K706" s="4">
        <v>225</v>
      </c>
      <c r="L706" s="4">
        <v>4</v>
      </c>
      <c r="M706" s="4">
        <v>3</v>
      </c>
      <c r="N706" s="4" t="s">
        <v>3</v>
      </c>
      <c r="O706" s="4">
        <v>2</v>
      </c>
      <c r="P706" s="4"/>
      <c r="Q706" s="4"/>
      <c r="R706" s="4"/>
      <c r="S706" s="4"/>
      <c r="T706" s="4"/>
      <c r="U706" s="4"/>
      <c r="V706" s="4"/>
      <c r="W706" s="4">
        <v>4361.8</v>
      </c>
      <c r="X706" s="4">
        <v>1</v>
      </c>
      <c r="Y706" s="4">
        <v>4361.8</v>
      </c>
      <c r="Z706" s="4"/>
      <c r="AA706" s="4"/>
      <c r="AB706" s="4"/>
    </row>
    <row r="707" spans="1:28" x14ac:dyDescent="0.2">
      <c r="A707" s="4">
        <v>50</v>
      </c>
      <c r="B707" s="4">
        <v>0</v>
      </c>
      <c r="C707" s="4">
        <v>0</v>
      </c>
      <c r="D707" s="4">
        <v>1</v>
      </c>
      <c r="E707" s="4">
        <v>226</v>
      </c>
      <c r="F707" s="4">
        <f>ROUND(Source!AW701,O707)</f>
        <v>4361.8</v>
      </c>
      <c r="G707" s="4" t="s">
        <v>51</v>
      </c>
      <c r="H707" s="4" t="s">
        <v>52</v>
      </c>
      <c r="I707" s="4"/>
      <c r="J707" s="4"/>
      <c r="K707" s="4">
        <v>226</v>
      </c>
      <c r="L707" s="4">
        <v>5</v>
      </c>
      <c r="M707" s="4">
        <v>3</v>
      </c>
      <c r="N707" s="4" t="s">
        <v>3</v>
      </c>
      <c r="O707" s="4">
        <v>2</v>
      </c>
      <c r="P707" s="4"/>
      <c r="Q707" s="4"/>
      <c r="R707" s="4"/>
      <c r="S707" s="4"/>
      <c r="T707" s="4"/>
      <c r="U707" s="4"/>
      <c r="V707" s="4"/>
      <c r="W707" s="4">
        <v>4361.8</v>
      </c>
      <c r="X707" s="4">
        <v>1</v>
      </c>
      <c r="Y707" s="4">
        <v>4361.8</v>
      </c>
      <c r="Z707" s="4"/>
      <c r="AA707" s="4"/>
      <c r="AB707" s="4"/>
    </row>
    <row r="708" spans="1:28" x14ac:dyDescent="0.2">
      <c r="A708" s="4">
        <v>50</v>
      </c>
      <c r="B708" s="4">
        <v>0</v>
      </c>
      <c r="C708" s="4">
        <v>0</v>
      </c>
      <c r="D708" s="4">
        <v>1</v>
      </c>
      <c r="E708" s="4">
        <v>227</v>
      </c>
      <c r="F708" s="4">
        <f>ROUND(Source!AX701,O708)</f>
        <v>0</v>
      </c>
      <c r="G708" s="4" t="s">
        <v>53</v>
      </c>
      <c r="H708" s="4" t="s">
        <v>54</v>
      </c>
      <c r="I708" s="4"/>
      <c r="J708" s="4"/>
      <c r="K708" s="4">
        <v>227</v>
      </c>
      <c r="L708" s="4">
        <v>6</v>
      </c>
      <c r="M708" s="4">
        <v>3</v>
      </c>
      <c r="N708" s="4" t="s">
        <v>3</v>
      </c>
      <c r="O708" s="4">
        <v>2</v>
      </c>
      <c r="P708" s="4"/>
      <c r="Q708" s="4"/>
      <c r="R708" s="4"/>
      <c r="S708" s="4"/>
      <c r="T708" s="4"/>
      <c r="U708" s="4"/>
      <c r="V708" s="4"/>
      <c r="W708" s="4">
        <v>0</v>
      </c>
      <c r="X708" s="4">
        <v>1</v>
      </c>
      <c r="Y708" s="4">
        <v>0</v>
      </c>
      <c r="Z708" s="4"/>
      <c r="AA708" s="4"/>
      <c r="AB708" s="4"/>
    </row>
    <row r="709" spans="1:28" x14ac:dyDescent="0.2">
      <c r="A709" s="4">
        <v>50</v>
      </c>
      <c r="B709" s="4">
        <v>0</v>
      </c>
      <c r="C709" s="4">
        <v>0</v>
      </c>
      <c r="D709" s="4">
        <v>1</v>
      </c>
      <c r="E709" s="4">
        <v>228</v>
      </c>
      <c r="F709" s="4">
        <f>ROUND(Source!AY701,O709)</f>
        <v>4361.8</v>
      </c>
      <c r="G709" s="4" t="s">
        <v>55</v>
      </c>
      <c r="H709" s="4" t="s">
        <v>56</v>
      </c>
      <c r="I709" s="4"/>
      <c r="J709" s="4"/>
      <c r="K709" s="4">
        <v>228</v>
      </c>
      <c r="L709" s="4">
        <v>7</v>
      </c>
      <c r="M709" s="4">
        <v>3</v>
      </c>
      <c r="N709" s="4" t="s">
        <v>3</v>
      </c>
      <c r="O709" s="4">
        <v>2</v>
      </c>
      <c r="P709" s="4"/>
      <c r="Q709" s="4"/>
      <c r="R709" s="4"/>
      <c r="S709" s="4"/>
      <c r="T709" s="4"/>
      <c r="U709" s="4"/>
      <c r="V709" s="4"/>
      <c r="W709" s="4">
        <v>4361.8</v>
      </c>
      <c r="X709" s="4">
        <v>1</v>
      </c>
      <c r="Y709" s="4">
        <v>4361.8</v>
      </c>
      <c r="Z709" s="4"/>
      <c r="AA709" s="4"/>
      <c r="AB709" s="4"/>
    </row>
    <row r="710" spans="1:28" x14ac:dyDescent="0.2">
      <c r="A710" s="4">
        <v>50</v>
      </c>
      <c r="B710" s="4">
        <v>0</v>
      </c>
      <c r="C710" s="4">
        <v>0</v>
      </c>
      <c r="D710" s="4">
        <v>1</v>
      </c>
      <c r="E710" s="4">
        <v>216</v>
      </c>
      <c r="F710" s="4">
        <f>ROUND(Source!AP701,O710)</f>
        <v>0</v>
      </c>
      <c r="G710" s="4" t="s">
        <v>57</v>
      </c>
      <c r="H710" s="4" t="s">
        <v>58</v>
      </c>
      <c r="I710" s="4"/>
      <c r="J710" s="4"/>
      <c r="K710" s="4">
        <v>216</v>
      </c>
      <c r="L710" s="4">
        <v>8</v>
      </c>
      <c r="M710" s="4">
        <v>3</v>
      </c>
      <c r="N710" s="4" t="s">
        <v>3</v>
      </c>
      <c r="O710" s="4">
        <v>2</v>
      </c>
      <c r="P710" s="4"/>
      <c r="Q710" s="4"/>
      <c r="R710" s="4"/>
      <c r="S710" s="4"/>
      <c r="T710" s="4"/>
      <c r="U710" s="4"/>
      <c r="V710" s="4"/>
      <c r="W710" s="4">
        <v>0</v>
      </c>
      <c r="X710" s="4">
        <v>1</v>
      </c>
      <c r="Y710" s="4">
        <v>0</v>
      </c>
      <c r="Z710" s="4"/>
      <c r="AA710" s="4"/>
      <c r="AB710" s="4"/>
    </row>
    <row r="711" spans="1:28" x14ac:dyDescent="0.2">
      <c r="A711" s="4">
        <v>50</v>
      </c>
      <c r="B711" s="4">
        <v>0</v>
      </c>
      <c r="C711" s="4">
        <v>0</v>
      </c>
      <c r="D711" s="4">
        <v>1</v>
      </c>
      <c r="E711" s="4">
        <v>223</v>
      </c>
      <c r="F711" s="4">
        <f>ROUND(Source!AQ701,O711)</f>
        <v>0</v>
      </c>
      <c r="G711" s="4" t="s">
        <v>59</v>
      </c>
      <c r="H711" s="4" t="s">
        <v>60</v>
      </c>
      <c r="I711" s="4"/>
      <c r="J711" s="4"/>
      <c r="K711" s="4">
        <v>223</v>
      </c>
      <c r="L711" s="4">
        <v>9</v>
      </c>
      <c r="M711" s="4">
        <v>3</v>
      </c>
      <c r="N711" s="4" t="s">
        <v>3</v>
      </c>
      <c r="O711" s="4">
        <v>2</v>
      </c>
      <c r="P711" s="4"/>
      <c r="Q711" s="4"/>
      <c r="R711" s="4"/>
      <c r="S711" s="4"/>
      <c r="T711" s="4"/>
      <c r="U711" s="4"/>
      <c r="V711" s="4"/>
      <c r="W711" s="4">
        <v>0</v>
      </c>
      <c r="X711" s="4">
        <v>1</v>
      </c>
      <c r="Y711" s="4">
        <v>0</v>
      </c>
      <c r="Z711" s="4"/>
      <c r="AA711" s="4"/>
      <c r="AB711" s="4"/>
    </row>
    <row r="712" spans="1:28" x14ac:dyDescent="0.2">
      <c r="A712" s="4">
        <v>50</v>
      </c>
      <c r="B712" s="4">
        <v>0</v>
      </c>
      <c r="C712" s="4">
        <v>0</v>
      </c>
      <c r="D712" s="4">
        <v>1</v>
      </c>
      <c r="E712" s="4">
        <v>229</v>
      </c>
      <c r="F712" s="4">
        <f>ROUND(Source!AZ701,O712)</f>
        <v>0</v>
      </c>
      <c r="G712" s="4" t="s">
        <v>61</v>
      </c>
      <c r="H712" s="4" t="s">
        <v>62</v>
      </c>
      <c r="I712" s="4"/>
      <c r="J712" s="4"/>
      <c r="K712" s="4">
        <v>229</v>
      </c>
      <c r="L712" s="4">
        <v>10</v>
      </c>
      <c r="M712" s="4">
        <v>3</v>
      </c>
      <c r="N712" s="4" t="s">
        <v>3</v>
      </c>
      <c r="O712" s="4">
        <v>2</v>
      </c>
      <c r="P712" s="4"/>
      <c r="Q712" s="4"/>
      <c r="R712" s="4"/>
      <c r="S712" s="4"/>
      <c r="T712" s="4"/>
      <c r="U712" s="4"/>
      <c r="V712" s="4"/>
      <c r="W712" s="4">
        <v>0</v>
      </c>
      <c r="X712" s="4">
        <v>1</v>
      </c>
      <c r="Y712" s="4">
        <v>0</v>
      </c>
      <c r="Z712" s="4"/>
      <c r="AA712" s="4"/>
      <c r="AB712" s="4"/>
    </row>
    <row r="713" spans="1:28" x14ac:dyDescent="0.2">
      <c r="A713" s="4">
        <v>50</v>
      </c>
      <c r="B713" s="4">
        <v>0</v>
      </c>
      <c r="C713" s="4">
        <v>0</v>
      </c>
      <c r="D713" s="4">
        <v>1</v>
      </c>
      <c r="E713" s="4">
        <v>203</v>
      </c>
      <c r="F713" s="4">
        <f>ROUND(Source!Q701,O713)</f>
        <v>789.62</v>
      </c>
      <c r="G713" s="4" t="s">
        <v>63</v>
      </c>
      <c r="H713" s="4" t="s">
        <v>64</v>
      </c>
      <c r="I713" s="4"/>
      <c r="J713" s="4"/>
      <c r="K713" s="4">
        <v>203</v>
      </c>
      <c r="L713" s="4">
        <v>11</v>
      </c>
      <c r="M713" s="4">
        <v>3</v>
      </c>
      <c r="N713" s="4" t="s">
        <v>3</v>
      </c>
      <c r="O713" s="4">
        <v>2</v>
      </c>
      <c r="P713" s="4"/>
      <c r="Q713" s="4"/>
      <c r="R713" s="4"/>
      <c r="S713" s="4"/>
      <c r="T713" s="4"/>
      <c r="U713" s="4"/>
      <c r="V713" s="4"/>
      <c r="W713" s="4">
        <v>789.62</v>
      </c>
      <c r="X713" s="4">
        <v>1</v>
      </c>
      <c r="Y713" s="4">
        <v>789.62</v>
      </c>
      <c r="Z713" s="4"/>
      <c r="AA713" s="4"/>
      <c r="AB713" s="4"/>
    </row>
    <row r="714" spans="1:28" x14ac:dyDescent="0.2">
      <c r="A714" s="4">
        <v>50</v>
      </c>
      <c r="B714" s="4">
        <v>0</v>
      </c>
      <c r="C714" s="4">
        <v>0</v>
      </c>
      <c r="D714" s="4">
        <v>1</v>
      </c>
      <c r="E714" s="4">
        <v>231</v>
      </c>
      <c r="F714" s="4">
        <f>ROUND(Source!BB701,O714)</f>
        <v>0</v>
      </c>
      <c r="G714" s="4" t="s">
        <v>65</v>
      </c>
      <c r="H714" s="4" t="s">
        <v>66</v>
      </c>
      <c r="I714" s="4"/>
      <c r="J714" s="4"/>
      <c r="K714" s="4">
        <v>231</v>
      </c>
      <c r="L714" s="4">
        <v>12</v>
      </c>
      <c r="M714" s="4">
        <v>3</v>
      </c>
      <c r="N714" s="4" t="s">
        <v>3</v>
      </c>
      <c r="O714" s="4">
        <v>2</v>
      </c>
      <c r="P714" s="4"/>
      <c r="Q714" s="4"/>
      <c r="R714" s="4"/>
      <c r="S714" s="4"/>
      <c r="T714" s="4"/>
      <c r="U714" s="4"/>
      <c r="V714" s="4"/>
      <c r="W714" s="4">
        <v>0</v>
      </c>
      <c r="X714" s="4">
        <v>1</v>
      </c>
      <c r="Y714" s="4">
        <v>0</v>
      </c>
      <c r="Z714" s="4"/>
      <c r="AA714" s="4"/>
      <c r="AB714" s="4"/>
    </row>
    <row r="715" spans="1:28" x14ac:dyDescent="0.2">
      <c r="A715" s="4">
        <v>50</v>
      </c>
      <c r="B715" s="4">
        <v>0</v>
      </c>
      <c r="C715" s="4">
        <v>0</v>
      </c>
      <c r="D715" s="4">
        <v>1</v>
      </c>
      <c r="E715" s="4">
        <v>204</v>
      </c>
      <c r="F715" s="4">
        <f>ROUND(Source!R701,O715)</f>
        <v>500.68</v>
      </c>
      <c r="G715" s="4" t="s">
        <v>67</v>
      </c>
      <c r="H715" s="4" t="s">
        <v>68</v>
      </c>
      <c r="I715" s="4"/>
      <c r="J715" s="4"/>
      <c r="K715" s="4">
        <v>204</v>
      </c>
      <c r="L715" s="4">
        <v>13</v>
      </c>
      <c r="M715" s="4">
        <v>3</v>
      </c>
      <c r="N715" s="4" t="s">
        <v>3</v>
      </c>
      <c r="O715" s="4">
        <v>2</v>
      </c>
      <c r="P715" s="4"/>
      <c r="Q715" s="4"/>
      <c r="R715" s="4"/>
      <c r="S715" s="4"/>
      <c r="T715" s="4"/>
      <c r="U715" s="4"/>
      <c r="V715" s="4"/>
      <c r="W715" s="4">
        <v>500.68</v>
      </c>
      <c r="X715" s="4">
        <v>1</v>
      </c>
      <c r="Y715" s="4">
        <v>500.68</v>
      </c>
      <c r="Z715" s="4"/>
      <c r="AA715" s="4"/>
      <c r="AB715" s="4"/>
    </row>
    <row r="716" spans="1:28" x14ac:dyDescent="0.2">
      <c r="A716" s="4">
        <v>50</v>
      </c>
      <c r="B716" s="4">
        <v>0</v>
      </c>
      <c r="C716" s="4">
        <v>0</v>
      </c>
      <c r="D716" s="4">
        <v>1</v>
      </c>
      <c r="E716" s="4">
        <v>205</v>
      </c>
      <c r="F716" s="4">
        <f>ROUND(Source!S701,O716)</f>
        <v>362255.56</v>
      </c>
      <c r="G716" s="4" t="s">
        <v>69</v>
      </c>
      <c r="H716" s="4" t="s">
        <v>70</v>
      </c>
      <c r="I716" s="4"/>
      <c r="J716" s="4"/>
      <c r="K716" s="4">
        <v>205</v>
      </c>
      <c r="L716" s="4">
        <v>14</v>
      </c>
      <c r="M716" s="4">
        <v>3</v>
      </c>
      <c r="N716" s="4" t="s">
        <v>3</v>
      </c>
      <c r="O716" s="4">
        <v>2</v>
      </c>
      <c r="P716" s="4"/>
      <c r="Q716" s="4"/>
      <c r="R716" s="4"/>
      <c r="S716" s="4"/>
      <c r="T716" s="4"/>
      <c r="U716" s="4"/>
      <c r="V716" s="4"/>
      <c r="W716" s="4">
        <v>362255.56</v>
      </c>
      <c r="X716" s="4">
        <v>1</v>
      </c>
      <c r="Y716" s="4">
        <v>362255.56</v>
      </c>
      <c r="Z716" s="4"/>
      <c r="AA716" s="4"/>
      <c r="AB716" s="4"/>
    </row>
    <row r="717" spans="1:28" x14ac:dyDescent="0.2">
      <c r="A717" s="4">
        <v>50</v>
      </c>
      <c r="B717" s="4">
        <v>0</v>
      </c>
      <c r="C717" s="4">
        <v>0</v>
      </c>
      <c r="D717" s="4">
        <v>1</v>
      </c>
      <c r="E717" s="4">
        <v>232</v>
      </c>
      <c r="F717" s="4">
        <f>ROUND(Source!BC701,O717)</f>
        <v>0</v>
      </c>
      <c r="G717" s="4" t="s">
        <v>71</v>
      </c>
      <c r="H717" s="4" t="s">
        <v>72</v>
      </c>
      <c r="I717" s="4"/>
      <c r="J717" s="4"/>
      <c r="K717" s="4">
        <v>232</v>
      </c>
      <c r="L717" s="4">
        <v>15</v>
      </c>
      <c r="M717" s="4">
        <v>3</v>
      </c>
      <c r="N717" s="4" t="s">
        <v>3</v>
      </c>
      <c r="O717" s="4">
        <v>2</v>
      </c>
      <c r="P717" s="4"/>
      <c r="Q717" s="4"/>
      <c r="R717" s="4"/>
      <c r="S717" s="4"/>
      <c r="T717" s="4"/>
      <c r="U717" s="4"/>
      <c r="V717" s="4"/>
      <c r="W717" s="4">
        <v>0</v>
      </c>
      <c r="X717" s="4">
        <v>1</v>
      </c>
      <c r="Y717" s="4">
        <v>0</v>
      </c>
      <c r="Z717" s="4"/>
      <c r="AA717" s="4"/>
      <c r="AB717" s="4"/>
    </row>
    <row r="718" spans="1:28" x14ac:dyDescent="0.2">
      <c r="A718" s="4">
        <v>50</v>
      </c>
      <c r="B718" s="4">
        <v>0</v>
      </c>
      <c r="C718" s="4">
        <v>0</v>
      </c>
      <c r="D718" s="4">
        <v>1</v>
      </c>
      <c r="E718" s="4">
        <v>214</v>
      </c>
      <c r="F718" s="4">
        <f>ROUND(Source!AS701,O718)</f>
        <v>0</v>
      </c>
      <c r="G718" s="4" t="s">
        <v>73</v>
      </c>
      <c r="H718" s="4" t="s">
        <v>74</v>
      </c>
      <c r="I718" s="4"/>
      <c r="J718" s="4"/>
      <c r="K718" s="4">
        <v>214</v>
      </c>
      <c r="L718" s="4">
        <v>16</v>
      </c>
      <c r="M718" s="4">
        <v>3</v>
      </c>
      <c r="N718" s="4" t="s">
        <v>3</v>
      </c>
      <c r="O718" s="4">
        <v>2</v>
      </c>
      <c r="P718" s="4"/>
      <c r="Q718" s="4"/>
      <c r="R718" s="4"/>
      <c r="S718" s="4"/>
      <c r="T718" s="4"/>
      <c r="U718" s="4"/>
      <c r="V718" s="4"/>
      <c r="W718" s="4">
        <v>0</v>
      </c>
      <c r="X718" s="4">
        <v>1</v>
      </c>
      <c r="Y718" s="4">
        <v>0</v>
      </c>
      <c r="Z718" s="4"/>
      <c r="AA718" s="4"/>
      <c r="AB718" s="4"/>
    </row>
    <row r="719" spans="1:28" x14ac:dyDescent="0.2">
      <c r="A719" s="4">
        <v>50</v>
      </c>
      <c r="B719" s="4">
        <v>0</v>
      </c>
      <c r="C719" s="4">
        <v>0</v>
      </c>
      <c r="D719" s="4">
        <v>1</v>
      </c>
      <c r="E719" s="4">
        <v>215</v>
      </c>
      <c r="F719" s="4">
        <f>ROUND(Source!AT701,O719)</f>
        <v>0</v>
      </c>
      <c r="G719" s="4" t="s">
        <v>75</v>
      </c>
      <c r="H719" s="4" t="s">
        <v>76</v>
      </c>
      <c r="I719" s="4"/>
      <c r="J719" s="4"/>
      <c r="K719" s="4">
        <v>215</v>
      </c>
      <c r="L719" s="4">
        <v>17</v>
      </c>
      <c r="M719" s="4">
        <v>3</v>
      </c>
      <c r="N719" s="4" t="s">
        <v>3</v>
      </c>
      <c r="O719" s="4">
        <v>2</v>
      </c>
      <c r="P719" s="4"/>
      <c r="Q719" s="4"/>
      <c r="R719" s="4"/>
      <c r="S719" s="4"/>
      <c r="T719" s="4"/>
      <c r="U719" s="4"/>
      <c r="V719" s="4"/>
      <c r="W719" s="4">
        <v>0</v>
      </c>
      <c r="X719" s="4">
        <v>1</v>
      </c>
      <c r="Y719" s="4">
        <v>0</v>
      </c>
      <c r="Z719" s="4"/>
      <c r="AA719" s="4"/>
      <c r="AB719" s="4"/>
    </row>
    <row r="720" spans="1:28" x14ac:dyDescent="0.2">
      <c r="A720" s="4">
        <v>50</v>
      </c>
      <c r="B720" s="4">
        <v>0</v>
      </c>
      <c r="C720" s="4">
        <v>0</v>
      </c>
      <c r="D720" s="4">
        <v>1</v>
      </c>
      <c r="E720" s="4">
        <v>217</v>
      </c>
      <c r="F720" s="4">
        <f>ROUND(Source!AU701,O720)</f>
        <v>657752.21</v>
      </c>
      <c r="G720" s="4" t="s">
        <v>77</v>
      </c>
      <c r="H720" s="4" t="s">
        <v>78</v>
      </c>
      <c r="I720" s="4"/>
      <c r="J720" s="4"/>
      <c r="K720" s="4">
        <v>217</v>
      </c>
      <c r="L720" s="4">
        <v>18</v>
      </c>
      <c r="M720" s="4">
        <v>3</v>
      </c>
      <c r="N720" s="4" t="s">
        <v>3</v>
      </c>
      <c r="O720" s="4">
        <v>2</v>
      </c>
      <c r="P720" s="4"/>
      <c r="Q720" s="4"/>
      <c r="R720" s="4"/>
      <c r="S720" s="4"/>
      <c r="T720" s="4"/>
      <c r="U720" s="4"/>
      <c r="V720" s="4"/>
      <c r="W720" s="4">
        <v>657752.21</v>
      </c>
      <c r="X720" s="4">
        <v>1</v>
      </c>
      <c r="Y720" s="4">
        <v>657752.21</v>
      </c>
      <c r="Z720" s="4"/>
      <c r="AA720" s="4"/>
      <c r="AB720" s="4"/>
    </row>
    <row r="721" spans="1:206" x14ac:dyDescent="0.2">
      <c r="A721" s="4">
        <v>50</v>
      </c>
      <c r="B721" s="4">
        <v>0</v>
      </c>
      <c r="C721" s="4">
        <v>0</v>
      </c>
      <c r="D721" s="4">
        <v>1</v>
      </c>
      <c r="E721" s="4">
        <v>230</v>
      </c>
      <c r="F721" s="4">
        <f>ROUND(Source!BA701,O721)</f>
        <v>0</v>
      </c>
      <c r="G721" s="4" t="s">
        <v>79</v>
      </c>
      <c r="H721" s="4" t="s">
        <v>80</v>
      </c>
      <c r="I721" s="4"/>
      <c r="J721" s="4"/>
      <c r="K721" s="4">
        <v>230</v>
      </c>
      <c r="L721" s="4">
        <v>19</v>
      </c>
      <c r="M721" s="4">
        <v>3</v>
      </c>
      <c r="N721" s="4" t="s">
        <v>3</v>
      </c>
      <c r="O721" s="4">
        <v>2</v>
      </c>
      <c r="P721" s="4"/>
      <c r="Q721" s="4"/>
      <c r="R721" s="4"/>
      <c r="S721" s="4"/>
      <c r="T721" s="4"/>
      <c r="U721" s="4"/>
      <c r="V721" s="4"/>
      <c r="W721" s="4">
        <v>0</v>
      </c>
      <c r="X721" s="4">
        <v>1</v>
      </c>
      <c r="Y721" s="4">
        <v>0</v>
      </c>
      <c r="Z721" s="4"/>
      <c r="AA721" s="4"/>
      <c r="AB721" s="4"/>
    </row>
    <row r="722" spans="1:206" x14ac:dyDescent="0.2">
      <c r="A722" s="4">
        <v>50</v>
      </c>
      <c r="B722" s="4">
        <v>0</v>
      </c>
      <c r="C722" s="4">
        <v>0</v>
      </c>
      <c r="D722" s="4">
        <v>1</v>
      </c>
      <c r="E722" s="4">
        <v>206</v>
      </c>
      <c r="F722" s="4">
        <f>ROUND(Source!T701,O722)</f>
        <v>0</v>
      </c>
      <c r="G722" s="4" t="s">
        <v>81</v>
      </c>
      <c r="H722" s="4" t="s">
        <v>82</v>
      </c>
      <c r="I722" s="4"/>
      <c r="J722" s="4"/>
      <c r="K722" s="4">
        <v>206</v>
      </c>
      <c r="L722" s="4">
        <v>20</v>
      </c>
      <c r="M722" s="4">
        <v>3</v>
      </c>
      <c r="N722" s="4" t="s">
        <v>3</v>
      </c>
      <c r="O722" s="4">
        <v>2</v>
      </c>
      <c r="P722" s="4"/>
      <c r="Q722" s="4"/>
      <c r="R722" s="4"/>
      <c r="S722" s="4"/>
      <c r="T722" s="4"/>
      <c r="U722" s="4"/>
      <c r="V722" s="4"/>
      <c r="W722" s="4">
        <v>0</v>
      </c>
      <c r="X722" s="4">
        <v>1</v>
      </c>
      <c r="Y722" s="4">
        <v>0</v>
      </c>
      <c r="Z722" s="4"/>
      <c r="AA722" s="4"/>
      <c r="AB722" s="4"/>
    </row>
    <row r="723" spans="1:206" x14ac:dyDescent="0.2">
      <c r="A723" s="4">
        <v>50</v>
      </c>
      <c r="B723" s="4">
        <v>0</v>
      </c>
      <c r="C723" s="4">
        <v>0</v>
      </c>
      <c r="D723" s="4">
        <v>1</v>
      </c>
      <c r="E723" s="4">
        <v>207</v>
      </c>
      <c r="F723" s="4">
        <f>Source!U701</f>
        <v>604.45308</v>
      </c>
      <c r="G723" s="4" t="s">
        <v>83</v>
      </c>
      <c r="H723" s="4" t="s">
        <v>84</v>
      </c>
      <c r="I723" s="4"/>
      <c r="J723" s="4"/>
      <c r="K723" s="4">
        <v>207</v>
      </c>
      <c r="L723" s="4">
        <v>21</v>
      </c>
      <c r="M723" s="4">
        <v>3</v>
      </c>
      <c r="N723" s="4" t="s">
        <v>3</v>
      </c>
      <c r="O723" s="4">
        <v>-1</v>
      </c>
      <c r="P723" s="4"/>
      <c r="Q723" s="4"/>
      <c r="R723" s="4"/>
      <c r="S723" s="4"/>
      <c r="T723" s="4"/>
      <c r="U723" s="4"/>
      <c r="V723" s="4"/>
      <c r="W723" s="4">
        <v>604.45308</v>
      </c>
      <c r="X723" s="4">
        <v>1</v>
      </c>
      <c r="Y723" s="4">
        <v>604.45308</v>
      </c>
      <c r="Z723" s="4"/>
      <c r="AA723" s="4"/>
      <c r="AB723" s="4"/>
    </row>
    <row r="724" spans="1:206" x14ac:dyDescent="0.2">
      <c r="A724" s="4">
        <v>50</v>
      </c>
      <c r="B724" s="4">
        <v>0</v>
      </c>
      <c r="C724" s="4">
        <v>0</v>
      </c>
      <c r="D724" s="4">
        <v>1</v>
      </c>
      <c r="E724" s="4">
        <v>208</v>
      </c>
      <c r="F724" s="4">
        <f>Source!V701</f>
        <v>0</v>
      </c>
      <c r="G724" s="4" t="s">
        <v>85</v>
      </c>
      <c r="H724" s="4" t="s">
        <v>86</v>
      </c>
      <c r="I724" s="4"/>
      <c r="J724" s="4"/>
      <c r="K724" s="4">
        <v>208</v>
      </c>
      <c r="L724" s="4">
        <v>22</v>
      </c>
      <c r="M724" s="4">
        <v>3</v>
      </c>
      <c r="N724" s="4" t="s">
        <v>3</v>
      </c>
      <c r="O724" s="4">
        <v>-1</v>
      </c>
      <c r="P724" s="4"/>
      <c r="Q724" s="4"/>
      <c r="R724" s="4"/>
      <c r="S724" s="4"/>
      <c r="T724" s="4"/>
      <c r="U724" s="4"/>
      <c r="V724" s="4"/>
      <c r="W724" s="4">
        <v>0</v>
      </c>
      <c r="X724" s="4">
        <v>1</v>
      </c>
      <c r="Y724" s="4">
        <v>0</v>
      </c>
      <c r="Z724" s="4"/>
      <c r="AA724" s="4"/>
      <c r="AB724" s="4"/>
    </row>
    <row r="725" spans="1:206" x14ac:dyDescent="0.2">
      <c r="A725" s="4">
        <v>50</v>
      </c>
      <c r="B725" s="4">
        <v>0</v>
      </c>
      <c r="C725" s="4">
        <v>0</v>
      </c>
      <c r="D725" s="4">
        <v>1</v>
      </c>
      <c r="E725" s="4">
        <v>209</v>
      </c>
      <c r="F725" s="4">
        <f>ROUND(Source!W701,O725)</f>
        <v>0</v>
      </c>
      <c r="G725" s="4" t="s">
        <v>87</v>
      </c>
      <c r="H725" s="4" t="s">
        <v>88</v>
      </c>
      <c r="I725" s="4"/>
      <c r="J725" s="4"/>
      <c r="K725" s="4">
        <v>209</v>
      </c>
      <c r="L725" s="4">
        <v>23</v>
      </c>
      <c r="M725" s="4">
        <v>3</v>
      </c>
      <c r="N725" s="4" t="s">
        <v>3</v>
      </c>
      <c r="O725" s="4">
        <v>2</v>
      </c>
      <c r="P725" s="4"/>
      <c r="Q725" s="4"/>
      <c r="R725" s="4"/>
      <c r="S725" s="4"/>
      <c r="T725" s="4"/>
      <c r="U725" s="4"/>
      <c r="V725" s="4"/>
      <c r="W725" s="4">
        <v>0</v>
      </c>
      <c r="X725" s="4">
        <v>1</v>
      </c>
      <c r="Y725" s="4">
        <v>0</v>
      </c>
      <c r="Z725" s="4"/>
      <c r="AA725" s="4"/>
      <c r="AB725" s="4"/>
    </row>
    <row r="726" spans="1:206" x14ac:dyDescent="0.2">
      <c r="A726" s="4">
        <v>50</v>
      </c>
      <c r="B726" s="4">
        <v>0</v>
      </c>
      <c r="C726" s="4">
        <v>0</v>
      </c>
      <c r="D726" s="4">
        <v>1</v>
      </c>
      <c r="E726" s="4">
        <v>233</v>
      </c>
      <c r="F726" s="4">
        <f>ROUND(Source!BD701,O726)</f>
        <v>0</v>
      </c>
      <c r="G726" s="4" t="s">
        <v>89</v>
      </c>
      <c r="H726" s="4" t="s">
        <v>90</v>
      </c>
      <c r="I726" s="4"/>
      <c r="J726" s="4"/>
      <c r="K726" s="4">
        <v>233</v>
      </c>
      <c r="L726" s="4">
        <v>24</v>
      </c>
      <c r="M726" s="4">
        <v>3</v>
      </c>
      <c r="N726" s="4" t="s">
        <v>3</v>
      </c>
      <c r="O726" s="4">
        <v>2</v>
      </c>
      <c r="P726" s="4"/>
      <c r="Q726" s="4"/>
      <c r="R726" s="4"/>
      <c r="S726" s="4"/>
      <c r="T726" s="4"/>
      <c r="U726" s="4"/>
      <c r="V726" s="4"/>
      <c r="W726" s="4">
        <v>0</v>
      </c>
      <c r="X726" s="4">
        <v>1</v>
      </c>
      <c r="Y726" s="4">
        <v>0</v>
      </c>
      <c r="Z726" s="4"/>
      <c r="AA726" s="4"/>
      <c r="AB726" s="4"/>
    </row>
    <row r="727" spans="1:206" x14ac:dyDescent="0.2">
      <c r="A727" s="4">
        <v>50</v>
      </c>
      <c r="B727" s="4">
        <v>0</v>
      </c>
      <c r="C727" s="4">
        <v>0</v>
      </c>
      <c r="D727" s="4">
        <v>1</v>
      </c>
      <c r="E727" s="4">
        <v>210</v>
      </c>
      <c r="F727" s="4">
        <f>ROUND(Source!X701,O727)</f>
        <v>253578.91</v>
      </c>
      <c r="G727" s="4" t="s">
        <v>91</v>
      </c>
      <c r="H727" s="4" t="s">
        <v>92</v>
      </c>
      <c r="I727" s="4"/>
      <c r="J727" s="4"/>
      <c r="K727" s="4">
        <v>210</v>
      </c>
      <c r="L727" s="4">
        <v>25</v>
      </c>
      <c r="M727" s="4">
        <v>3</v>
      </c>
      <c r="N727" s="4" t="s">
        <v>3</v>
      </c>
      <c r="O727" s="4">
        <v>2</v>
      </c>
      <c r="P727" s="4"/>
      <c r="Q727" s="4"/>
      <c r="R727" s="4"/>
      <c r="S727" s="4"/>
      <c r="T727" s="4"/>
      <c r="U727" s="4"/>
      <c r="V727" s="4"/>
      <c r="W727" s="4">
        <v>253578.91</v>
      </c>
      <c r="X727" s="4">
        <v>1</v>
      </c>
      <c r="Y727" s="4">
        <v>253578.91</v>
      </c>
      <c r="Z727" s="4"/>
      <c r="AA727" s="4"/>
      <c r="AB727" s="4"/>
    </row>
    <row r="728" spans="1:206" x14ac:dyDescent="0.2">
      <c r="A728" s="4">
        <v>50</v>
      </c>
      <c r="B728" s="4">
        <v>0</v>
      </c>
      <c r="C728" s="4">
        <v>0</v>
      </c>
      <c r="D728" s="4">
        <v>1</v>
      </c>
      <c r="E728" s="4">
        <v>211</v>
      </c>
      <c r="F728" s="4">
        <f>ROUND(Source!Y701,O728)</f>
        <v>36225.589999999997</v>
      </c>
      <c r="G728" s="4" t="s">
        <v>93</v>
      </c>
      <c r="H728" s="4" t="s">
        <v>94</v>
      </c>
      <c r="I728" s="4"/>
      <c r="J728" s="4"/>
      <c r="K728" s="4">
        <v>211</v>
      </c>
      <c r="L728" s="4">
        <v>26</v>
      </c>
      <c r="M728" s="4">
        <v>3</v>
      </c>
      <c r="N728" s="4" t="s">
        <v>3</v>
      </c>
      <c r="O728" s="4">
        <v>2</v>
      </c>
      <c r="P728" s="4"/>
      <c r="Q728" s="4"/>
      <c r="R728" s="4"/>
      <c r="S728" s="4"/>
      <c r="T728" s="4"/>
      <c r="U728" s="4"/>
      <c r="V728" s="4"/>
      <c r="W728" s="4">
        <v>36225.589999999997</v>
      </c>
      <c r="X728" s="4">
        <v>1</v>
      </c>
      <c r="Y728" s="4">
        <v>36225.589999999997</v>
      </c>
      <c r="Z728" s="4"/>
      <c r="AA728" s="4"/>
      <c r="AB728" s="4"/>
    </row>
    <row r="729" spans="1:206" x14ac:dyDescent="0.2">
      <c r="A729" s="4">
        <v>50</v>
      </c>
      <c r="B729" s="4">
        <v>0</v>
      </c>
      <c r="C729" s="4">
        <v>0</v>
      </c>
      <c r="D729" s="4">
        <v>1</v>
      </c>
      <c r="E729" s="4">
        <v>224</v>
      </c>
      <c r="F729" s="4">
        <f>ROUND(Source!AR701,O729)</f>
        <v>657752.21</v>
      </c>
      <c r="G729" s="4" t="s">
        <v>95</v>
      </c>
      <c r="H729" s="4" t="s">
        <v>96</v>
      </c>
      <c r="I729" s="4"/>
      <c r="J729" s="4"/>
      <c r="K729" s="4">
        <v>224</v>
      </c>
      <c r="L729" s="4">
        <v>27</v>
      </c>
      <c r="M729" s="4">
        <v>3</v>
      </c>
      <c r="N729" s="4" t="s">
        <v>3</v>
      </c>
      <c r="O729" s="4">
        <v>2</v>
      </c>
      <c r="P729" s="4"/>
      <c r="Q729" s="4"/>
      <c r="R729" s="4"/>
      <c r="S729" s="4"/>
      <c r="T729" s="4"/>
      <c r="U729" s="4"/>
      <c r="V729" s="4"/>
      <c r="W729" s="4">
        <v>657752.21</v>
      </c>
      <c r="X729" s="4">
        <v>1</v>
      </c>
      <c r="Y729" s="4">
        <v>657752.21</v>
      </c>
      <c r="Z729" s="4"/>
      <c r="AA729" s="4"/>
      <c r="AB729" s="4"/>
    </row>
    <row r="731" spans="1:206" x14ac:dyDescent="0.2">
      <c r="A731" s="2">
        <v>51</v>
      </c>
      <c r="B731" s="2">
        <f>B20</f>
        <v>1</v>
      </c>
      <c r="C731" s="2">
        <f>A20</f>
        <v>3</v>
      </c>
      <c r="D731" s="2">
        <f>ROW(A20)</f>
        <v>20</v>
      </c>
      <c r="E731" s="2"/>
      <c r="F731" s="2" t="str">
        <f>IF(F20&lt;&gt;"",F20,"")</f>
        <v/>
      </c>
      <c r="G731" s="2" t="str">
        <f>IF(G20&lt;&gt;"",G20,"")</f>
        <v>Новая локальная смета</v>
      </c>
      <c r="H731" s="2">
        <v>0</v>
      </c>
      <c r="I731" s="2"/>
      <c r="J731" s="2"/>
      <c r="K731" s="2"/>
      <c r="L731" s="2"/>
      <c r="M731" s="2"/>
      <c r="N731" s="2"/>
      <c r="O731" s="2">
        <f t="shared" ref="O731:T731" si="415">ROUND(O301+O372+O454+O701+AB731,2)</f>
        <v>429310.48</v>
      </c>
      <c r="P731" s="2">
        <f t="shared" si="415"/>
        <v>4701.6099999999997</v>
      </c>
      <c r="Q731" s="2">
        <f t="shared" si="415"/>
        <v>5898.12</v>
      </c>
      <c r="R731" s="2">
        <f t="shared" si="415"/>
        <v>3727.91</v>
      </c>
      <c r="S731" s="2">
        <f t="shared" si="415"/>
        <v>418710.75</v>
      </c>
      <c r="T731" s="2">
        <f t="shared" si="415"/>
        <v>0</v>
      </c>
      <c r="U731" s="2">
        <f>U301+U372+U454+U701+AH731</f>
        <v>701.17298000000005</v>
      </c>
      <c r="V731" s="2">
        <f>V301+V372+V454+V701+AI731</f>
        <v>0</v>
      </c>
      <c r="W731" s="2">
        <f>ROUND(W301+W372+W454+W701+AJ731,2)</f>
        <v>0</v>
      </c>
      <c r="X731" s="2">
        <f>ROUND(X301+X372+X454+X701+AK731,2)</f>
        <v>293097.53999999998</v>
      </c>
      <c r="Y731" s="2">
        <f>ROUND(Y301+Y372+Y454+Y701+AL731,2)</f>
        <v>41871.1</v>
      </c>
      <c r="Z731" s="2"/>
      <c r="AA731" s="2"/>
      <c r="AB731" s="2"/>
      <c r="AC731" s="2"/>
      <c r="AD731" s="2"/>
      <c r="AE731" s="2"/>
      <c r="AF731" s="2"/>
      <c r="AG731" s="2"/>
      <c r="AH731" s="2"/>
      <c r="AI731" s="2"/>
      <c r="AJ731" s="2"/>
      <c r="AK731" s="2"/>
      <c r="AL731" s="2"/>
      <c r="AM731" s="2"/>
      <c r="AN731" s="2"/>
      <c r="AO731" s="2">
        <f t="shared" ref="AO731:BD731" si="416">ROUND(AO301+AO372+AO454+AO701+BX731,2)</f>
        <v>0</v>
      </c>
      <c r="AP731" s="2">
        <f t="shared" si="416"/>
        <v>0</v>
      </c>
      <c r="AQ731" s="2">
        <f t="shared" si="416"/>
        <v>0</v>
      </c>
      <c r="AR731" s="2">
        <f t="shared" si="416"/>
        <v>768305.27</v>
      </c>
      <c r="AS731" s="2">
        <f t="shared" si="416"/>
        <v>0</v>
      </c>
      <c r="AT731" s="2">
        <f t="shared" si="416"/>
        <v>0</v>
      </c>
      <c r="AU731" s="2">
        <f t="shared" si="416"/>
        <v>768305.27</v>
      </c>
      <c r="AV731" s="2">
        <f t="shared" si="416"/>
        <v>4701.6099999999997</v>
      </c>
      <c r="AW731" s="2">
        <f t="shared" si="416"/>
        <v>4701.6099999999997</v>
      </c>
      <c r="AX731" s="2">
        <f t="shared" si="416"/>
        <v>0</v>
      </c>
      <c r="AY731" s="2">
        <f t="shared" si="416"/>
        <v>4701.6099999999997</v>
      </c>
      <c r="AZ731" s="2">
        <f t="shared" si="416"/>
        <v>0</v>
      </c>
      <c r="BA731" s="2">
        <f t="shared" si="416"/>
        <v>0</v>
      </c>
      <c r="BB731" s="2">
        <f t="shared" si="416"/>
        <v>0</v>
      </c>
      <c r="BC731" s="2">
        <f t="shared" si="416"/>
        <v>0</v>
      </c>
      <c r="BD731" s="2">
        <f t="shared" si="416"/>
        <v>0</v>
      </c>
      <c r="BE731" s="2"/>
      <c r="BF731" s="2"/>
      <c r="BG731" s="2"/>
      <c r="BH731" s="2"/>
      <c r="BI731" s="2"/>
      <c r="BJ731" s="2"/>
      <c r="BK731" s="2"/>
      <c r="BL731" s="2"/>
      <c r="BM731" s="2"/>
      <c r="BN731" s="2"/>
      <c r="BO731" s="2"/>
      <c r="BP731" s="2"/>
      <c r="BQ731" s="2"/>
      <c r="BR731" s="2"/>
      <c r="BS731" s="2"/>
      <c r="BT731" s="2"/>
      <c r="BU731" s="2"/>
      <c r="BV731" s="2"/>
      <c r="BW731" s="2"/>
      <c r="BX731" s="2"/>
      <c r="BY731" s="2"/>
      <c r="BZ731" s="2"/>
      <c r="CA731" s="2"/>
      <c r="CB731" s="2"/>
      <c r="CC731" s="2"/>
      <c r="CD731" s="2"/>
      <c r="CE731" s="2"/>
      <c r="CF731" s="2"/>
      <c r="CG731" s="2"/>
      <c r="CH731" s="2"/>
      <c r="CI731" s="2"/>
      <c r="CJ731" s="2"/>
      <c r="CK731" s="2"/>
      <c r="CL731" s="2"/>
      <c r="CM731" s="2"/>
      <c r="CN731" s="2"/>
      <c r="CO731" s="2"/>
      <c r="CP731" s="2"/>
      <c r="CQ731" s="2"/>
      <c r="CR731" s="2"/>
      <c r="CS731" s="2"/>
      <c r="CT731" s="2"/>
      <c r="CU731" s="2"/>
      <c r="CV731" s="2"/>
      <c r="CW731" s="2"/>
      <c r="CX731" s="2"/>
      <c r="CY731" s="2"/>
      <c r="CZ731" s="2"/>
      <c r="DA731" s="2"/>
      <c r="DB731" s="2"/>
      <c r="DC731" s="2"/>
      <c r="DD731" s="2"/>
      <c r="DE731" s="2"/>
      <c r="DF731" s="2"/>
      <c r="DG731" s="3"/>
      <c r="DH731" s="3"/>
      <c r="DI731" s="3"/>
      <c r="DJ731" s="3"/>
      <c r="DK731" s="3"/>
      <c r="DL731" s="3"/>
      <c r="DM731" s="3"/>
      <c r="DN731" s="3"/>
      <c r="DO731" s="3"/>
      <c r="DP731" s="3"/>
      <c r="DQ731" s="3"/>
      <c r="DR731" s="3"/>
      <c r="DS731" s="3"/>
      <c r="DT731" s="3"/>
      <c r="DU731" s="3"/>
      <c r="DV731" s="3"/>
      <c r="DW731" s="3"/>
      <c r="DX731" s="3"/>
      <c r="DY731" s="3"/>
      <c r="DZ731" s="3"/>
      <c r="EA731" s="3"/>
      <c r="EB731" s="3"/>
      <c r="EC731" s="3"/>
      <c r="ED731" s="3"/>
      <c r="EE731" s="3"/>
      <c r="EF731" s="3"/>
      <c r="EG731" s="3"/>
      <c r="EH731" s="3"/>
      <c r="EI731" s="3"/>
      <c r="EJ731" s="3"/>
      <c r="EK731" s="3"/>
      <c r="EL731" s="3"/>
      <c r="EM731" s="3"/>
      <c r="EN731" s="3"/>
      <c r="EO731" s="3"/>
      <c r="EP731" s="3"/>
      <c r="EQ731" s="3"/>
      <c r="ER731" s="3"/>
      <c r="ES731" s="3"/>
      <c r="ET731" s="3"/>
      <c r="EU731" s="3"/>
      <c r="EV731" s="3"/>
      <c r="EW731" s="3"/>
      <c r="EX731" s="3"/>
      <c r="EY731" s="3"/>
      <c r="EZ731" s="3"/>
      <c r="FA731" s="3"/>
      <c r="FB731" s="3"/>
      <c r="FC731" s="3"/>
      <c r="FD731" s="3"/>
      <c r="FE731" s="3"/>
      <c r="FF731" s="3"/>
      <c r="FG731" s="3"/>
      <c r="FH731" s="3"/>
      <c r="FI731" s="3"/>
      <c r="FJ731" s="3"/>
      <c r="FK731" s="3"/>
      <c r="FL731" s="3"/>
      <c r="FM731" s="3"/>
      <c r="FN731" s="3"/>
      <c r="FO731" s="3"/>
      <c r="FP731" s="3"/>
      <c r="FQ731" s="3"/>
      <c r="FR731" s="3"/>
      <c r="FS731" s="3"/>
      <c r="FT731" s="3"/>
      <c r="FU731" s="3"/>
      <c r="FV731" s="3"/>
      <c r="FW731" s="3"/>
      <c r="FX731" s="3"/>
      <c r="FY731" s="3"/>
      <c r="FZ731" s="3"/>
      <c r="GA731" s="3"/>
      <c r="GB731" s="3"/>
      <c r="GC731" s="3"/>
      <c r="GD731" s="3"/>
      <c r="GE731" s="3"/>
      <c r="GF731" s="3"/>
      <c r="GG731" s="3"/>
      <c r="GH731" s="3"/>
      <c r="GI731" s="3"/>
      <c r="GJ731" s="3"/>
      <c r="GK731" s="3"/>
      <c r="GL731" s="3"/>
      <c r="GM731" s="3"/>
      <c r="GN731" s="3"/>
      <c r="GO731" s="3"/>
      <c r="GP731" s="3"/>
      <c r="GQ731" s="3"/>
      <c r="GR731" s="3"/>
      <c r="GS731" s="3"/>
      <c r="GT731" s="3"/>
      <c r="GU731" s="3"/>
      <c r="GV731" s="3"/>
      <c r="GW731" s="3"/>
      <c r="GX731" s="3">
        <v>0</v>
      </c>
    </row>
    <row r="733" spans="1:206" x14ac:dyDescent="0.2">
      <c r="A733" s="4">
        <v>50</v>
      </c>
      <c r="B733" s="4">
        <v>0</v>
      </c>
      <c r="C733" s="4">
        <v>0</v>
      </c>
      <c r="D733" s="4">
        <v>1</v>
      </c>
      <c r="E733" s="4">
        <v>201</v>
      </c>
      <c r="F733" s="4">
        <f>ROUND(Source!O731,O733)</f>
        <v>429310.48</v>
      </c>
      <c r="G733" s="4" t="s">
        <v>43</v>
      </c>
      <c r="H733" s="4" t="s">
        <v>44</v>
      </c>
      <c r="I733" s="4"/>
      <c r="J733" s="4"/>
      <c r="K733" s="4">
        <v>201</v>
      </c>
      <c r="L733" s="4">
        <v>1</v>
      </c>
      <c r="M733" s="4">
        <v>3</v>
      </c>
      <c r="N733" s="4" t="s">
        <v>3</v>
      </c>
      <c r="O733" s="4">
        <v>2</v>
      </c>
      <c r="P733" s="4"/>
      <c r="Q733" s="4"/>
      <c r="R733" s="4"/>
      <c r="S733" s="4"/>
      <c r="T733" s="4"/>
      <c r="U733" s="4"/>
      <c r="V733" s="4"/>
      <c r="W733" s="4">
        <v>429310.48</v>
      </c>
      <c r="X733" s="4">
        <v>1</v>
      </c>
      <c r="Y733" s="4">
        <v>429310.48</v>
      </c>
      <c r="Z733" s="4"/>
      <c r="AA733" s="4"/>
      <c r="AB733" s="4"/>
    </row>
    <row r="734" spans="1:206" x14ac:dyDescent="0.2">
      <c r="A734" s="4">
        <v>50</v>
      </c>
      <c r="B734" s="4">
        <v>0</v>
      </c>
      <c r="C734" s="4">
        <v>0</v>
      </c>
      <c r="D734" s="4">
        <v>1</v>
      </c>
      <c r="E734" s="4">
        <v>202</v>
      </c>
      <c r="F734" s="4">
        <f>ROUND(Source!P731,O734)</f>
        <v>4701.6099999999997</v>
      </c>
      <c r="G734" s="4" t="s">
        <v>45</v>
      </c>
      <c r="H734" s="4" t="s">
        <v>46</v>
      </c>
      <c r="I734" s="4"/>
      <c r="J734" s="4"/>
      <c r="K734" s="4">
        <v>202</v>
      </c>
      <c r="L734" s="4">
        <v>2</v>
      </c>
      <c r="M734" s="4">
        <v>3</v>
      </c>
      <c r="N734" s="4" t="s">
        <v>3</v>
      </c>
      <c r="O734" s="4">
        <v>2</v>
      </c>
      <c r="P734" s="4"/>
      <c r="Q734" s="4"/>
      <c r="R734" s="4"/>
      <c r="S734" s="4"/>
      <c r="T734" s="4"/>
      <c r="U734" s="4"/>
      <c r="V734" s="4"/>
      <c r="W734" s="4">
        <v>4701.6099999999997</v>
      </c>
      <c r="X734" s="4">
        <v>1</v>
      </c>
      <c r="Y734" s="4">
        <v>4701.6099999999997</v>
      </c>
      <c r="Z734" s="4"/>
      <c r="AA734" s="4"/>
      <c r="AB734" s="4"/>
    </row>
    <row r="735" spans="1:206" x14ac:dyDescent="0.2">
      <c r="A735" s="4">
        <v>50</v>
      </c>
      <c r="B735" s="4">
        <v>0</v>
      </c>
      <c r="C735" s="4">
        <v>0</v>
      </c>
      <c r="D735" s="4">
        <v>1</v>
      </c>
      <c r="E735" s="4">
        <v>222</v>
      </c>
      <c r="F735" s="4">
        <f>ROUND(Source!AO731,O735)</f>
        <v>0</v>
      </c>
      <c r="G735" s="4" t="s">
        <v>47</v>
      </c>
      <c r="H735" s="4" t="s">
        <v>48</v>
      </c>
      <c r="I735" s="4"/>
      <c r="J735" s="4"/>
      <c r="K735" s="4">
        <v>222</v>
      </c>
      <c r="L735" s="4">
        <v>3</v>
      </c>
      <c r="M735" s="4">
        <v>3</v>
      </c>
      <c r="N735" s="4" t="s">
        <v>3</v>
      </c>
      <c r="O735" s="4">
        <v>2</v>
      </c>
      <c r="P735" s="4"/>
      <c r="Q735" s="4"/>
      <c r="R735" s="4"/>
      <c r="S735" s="4"/>
      <c r="T735" s="4"/>
      <c r="U735" s="4"/>
      <c r="V735" s="4"/>
      <c r="W735" s="4">
        <v>0</v>
      </c>
      <c r="X735" s="4">
        <v>1</v>
      </c>
      <c r="Y735" s="4">
        <v>0</v>
      </c>
      <c r="Z735" s="4"/>
      <c r="AA735" s="4"/>
      <c r="AB735" s="4"/>
    </row>
    <row r="736" spans="1:206" x14ac:dyDescent="0.2">
      <c r="A736" s="4">
        <v>50</v>
      </c>
      <c r="B736" s="4">
        <v>0</v>
      </c>
      <c r="C736" s="4">
        <v>0</v>
      </c>
      <c r="D736" s="4">
        <v>1</v>
      </c>
      <c r="E736" s="4">
        <v>225</v>
      </c>
      <c r="F736" s="4">
        <f>ROUND(Source!AV731,O736)</f>
        <v>4701.6099999999997</v>
      </c>
      <c r="G736" s="4" t="s">
        <v>49</v>
      </c>
      <c r="H736" s="4" t="s">
        <v>50</v>
      </c>
      <c r="I736" s="4"/>
      <c r="J736" s="4"/>
      <c r="K736" s="4">
        <v>225</v>
      </c>
      <c r="L736" s="4">
        <v>4</v>
      </c>
      <c r="M736" s="4">
        <v>3</v>
      </c>
      <c r="N736" s="4" t="s">
        <v>3</v>
      </c>
      <c r="O736" s="4">
        <v>2</v>
      </c>
      <c r="P736" s="4"/>
      <c r="Q736" s="4"/>
      <c r="R736" s="4"/>
      <c r="S736" s="4"/>
      <c r="T736" s="4"/>
      <c r="U736" s="4"/>
      <c r="V736" s="4"/>
      <c r="W736" s="4">
        <v>4701.6099999999997</v>
      </c>
      <c r="X736" s="4">
        <v>1</v>
      </c>
      <c r="Y736" s="4">
        <v>4701.6099999999997</v>
      </c>
      <c r="Z736" s="4"/>
      <c r="AA736" s="4"/>
      <c r="AB736" s="4"/>
    </row>
    <row r="737" spans="1:28" x14ac:dyDescent="0.2">
      <c r="A737" s="4">
        <v>50</v>
      </c>
      <c r="B737" s="4">
        <v>0</v>
      </c>
      <c r="C737" s="4">
        <v>0</v>
      </c>
      <c r="D737" s="4">
        <v>1</v>
      </c>
      <c r="E737" s="4">
        <v>226</v>
      </c>
      <c r="F737" s="4">
        <f>ROUND(Source!AW731,O737)</f>
        <v>4701.6099999999997</v>
      </c>
      <c r="G737" s="4" t="s">
        <v>51</v>
      </c>
      <c r="H737" s="4" t="s">
        <v>52</v>
      </c>
      <c r="I737" s="4"/>
      <c r="J737" s="4"/>
      <c r="K737" s="4">
        <v>226</v>
      </c>
      <c r="L737" s="4">
        <v>5</v>
      </c>
      <c r="M737" s="4">
        <v>3</v>
      </c>
      <c r="N737" s="4" t="s">
        <v>3</v>
      </c>
      <c r="O737" s="4">
        <v>2</v>
      </c>
      <c r="P737" s="4"/>
      <c r="Q737" s="4"/>
      <c r="R737" s="4"/>
      <c r="S737" s="4"/>
      <c r="T737" s="4"/>
      <c r="U737" s="4"/>
      <c r="V737" s="4"/>
      <c r="W737" s="4">
        <v>4701.6099999999997</v>
      </c>
      <c r="X737" s="4">
        <v>1</v>
      </c>
      <c r="Y737" s="4">
        <v>4701.6099999999997</v>
      </c>
      <c r="Z737" s="4"/>
      <c r="AA737" s="4"/>
      <c r="AB737" s="4"/>
    </row>
    <row r="738" spans="1:28" x14ac:dyDescent="0.2">
      <c r="A738" s="4">
        <v>50</v>
      </c>
      <c r="B738" s="4">
        <v>0</v>
      </c>
      <c r="C738" s="4">
        <v>0</v>
      </c>
      <c r="D738" s="4">
        <v>1</v>
      </c>
      <c r="E738" s="4">
        <v>227</v>
      </c>
      <c r="F738" s="4">
        <f>ROUND(Source!AX731,O738)</f>
        <v>0</v>
      </c>
      <c r="G738" s="4" t="s">
        <v>53</v>
      </c>
      <c r="H738" s="4" t="s">
        <v>54</v>
      </c>
      <c r="I738" s="4"/>
      <c r="J738" s="4"/>
      <c r="K738" s="4">
        <v>227</v>
      </c>
      <c r="L738" s="4">
        <v>6</v>
      </c>
      <c r="M738" s="4">
        <v>3</v>
      </c>
      <c r="N738" s="4" t="s">
        <v>3</v>
      </c>
      <c r="O738" s="4">
        <v>2</v>
      </c>
      <c r="P738" s="4"/>
      <c r="Q738" s="4"/>
      <c r="R738" s="4"/>
      <c r="S738" s="4"/>
      <c r="T738" s="4"/>
      <c r="U738" s="4"/>
      <c r="V738" s="4"/>
      <c r="W738" s="4">
        <v>0</v>
      </c>
      <c r="X738" s="4">
        <v>1</v>
      </c>
      <c r="Y738" s="4">
        <v>0</v>
      </c>
      <c r="Z738" s="4"/>
      <c r="AA738" s="4"/>
      <c r="AB738" s="4"/>
    </row>
    <row r="739" spans="1:28" x14ac:dyDescent="0.2">
      <c r="A739" s="4">
        <v>50</v>
      </c>
      <c r="B739" s="4">
        <v>0</v>
      </c>
      <c r="C739" s="4">
        <v>0</v>
      </c>
      <c r="D739" s="4">
        <v>1</v>
      </c>
      <c r="E739" s="4">
        <v>228</v>
      </c>
      <c r="F739" s="4">
        <f>ROUND(Source!AY731,O739)</f>
        <v>4701.6099999999997</v>
      </c>
      <c r="G739" s="4" t="s">
        <v>55</v>
      </c>
      <c r="H739" s="4" t="s">
        <v>56</v>
      </c>
      <c r="I739" s="4"/>
      <c r="J739" s="4"/>
      <c r="K739" s="4">
        <v>228</v>
      </c>
      <c r="L739" s="4">
        <v>7</v>
      </c>
      <c r="M739" s="4">
        <v>3</v>
      </c>
      <c r="N739" s="4" t="s">
        <v>3</v>
      </c>
      <c r="O739" s="4">
        <v>2</v>
      </c>
      <c r="P739" s="4"/>
      <c r="Q739" s="4"/>
      <c r="R739" s="4"/>
      <c r="S739" s="4"/>
      <c r="T739" s="4"/>
      <c r="U739" s="4"/>
      <c r="V739" s="4"/>
      <c r="W739" s="4">
        <v>4701.6099999999997</v>
      </c>
      <c r="X739" s="4">
        <v>1</v>
      </c>
      <c r="Y739" s="4">
        <v>4701.6099999999997</v>
      </c>
      <c r="Z739" s="4"/>
      <c r="AA739" s="4"/>
      <c r="AB739" s="4"/>
    </row>
    <row r="740" spans="1:28" x14ac:dyDescent="0.2">
      <c r="A740" s="4">
        <v>50</v>
      </c>
      <c r="B740" s="4">
        <v>0</v>
      </c>
      <c r="C740" s="4">
        <v>0</v>
      </c>
      <c r="D740" s="4">
        <v>1</v>
      </c>
      <c r="E740" s="4">
        <v>216</v>
      </c>
      <c r="F740" s="4">
        <f>ROUND(Source!AP731,O740)</f>
        <v>0</v>
      </c>
      <c r="G740" s="4" t="s">
        <v>57</v>
      </c>
      <c r="H740" s="4" t="s">
        <v>58</v>
      </c>
      <c r="I740" s="4"/>
      <c r="J740" s="4"/>
      <c r="K740" s="4">
        <v>216</v>
      </c>
      <c r="L740" s="4">
        <v>8</v>
      </c>
      <c r="M740" s="4">
        <v>3</v>
      </c>
      <c r="N740" s="4" t="s">
        <v>3</v>
      </c>
      <c r="O740" s="4">
        <v>2</v>
      </c>
      <c r="P740" s="4"/>
      <c r="Q740" s="4"/>
      <c r="R740" s="4"/>
      <c r="S740" s="4"/>
      <c r="T740" s="4"/>
      <c r="U740" s="4"/>
      <c r="V740" s="4"/>
      <c r="W740" s="4">
        <v>0</v>
      </c>
      <c r="X740" s="4">
        <v>1</v>
      </c>
      <c r="Y740" s="4">
        <v>0</v>
      </c>
      <c r="Z740" s="4"/>
      <c r="AA740" s="4"/>
      <c r="AB740" s="4"/>
    </row>
    <row r="741" spans="1:28" x14ac:dyDescent="0.2">
      <c r="A741" s="4">
        <v>50</v>
      </c>
      <c r="B741" s="4">
        <v>0</v>
      </c>
      <c r="C741" s="4">
        <v>0</v>
      </c>
      <c r="D741" s="4">
        <v>1</v>
      </c>
      <c r="E741" s="4">
        <v>223</v>
      </c>
      <c r="F741" s="4">
        <f>ROUND(Source!AQ731,O741)</f>
        <v>0</v>
      </c>
      <c r="G741" s="4" t="s">
        <v>59</v>
      </c>
      <c r="H741" s="4" t="s">
        <v>60</v>
      </c>
      <c r="I741" s="4"/>
      <c r="J741" s="4"/>
      <c r="K741" s="4">
        <v>223</v>
      </c>
      <c r="L741" s="4">
        <v>9</v>
      </c>
      <c r="M741" s="4">
        <v>3</v>
      </c>
      <c r="N741" s="4" t="s">
        <v>3</v>
      </c>
      <c r="O741" s="4">
        <v>2</v>
      </c>
      <c r="P741" s="4"/>
      <c r="Q741" s="4"/>
      <c r="R741" s="4"/>
      <c r="S741" s="4"/>
      <c r="T741" s="4"/>
      <c r="U741" s="4"/>
      <c r="V741" s="4"/>
      <c r="W741" s="4">
        <v>0</v>
      </c>
      <c r="X741" s="4">
        <v>1</v>
      </c>
      <c r="Y741" s="4">
        <v>0</v>
      </c>
      <c r="Z741" s="4"/>
      <c r="AA741" s="4"/>
      <c r="AB741" s="4"/>
    </row>
    <row r="742" spans="1:28" x14ac:dyDescent="0.2">
      <c r="A742" s="4">
        <v>50</v>
      </c>
      <c r="B742" s="4">
        <v>0</v>
      </c>
      <c r="C742" s="4">
        <v>0</v>
      </c>
      <c r="D742" s="4">
        <v>1</v>
      </c>
      <c r="E742" s="4">
        <v>229</v>
      </c>
      <c r="F742" s="4">
        <f>ROUND(Source!AZ731,O742)</f>
        <v>0</v>
      </c>
      <c r="G742" s="4" t="s">
        <v>61</v>
      </c>
      <c r="H742" s="4" t="s">
        <v>62</v>
      </c>
      <c r="I742" s="4"/>
      <c r="J742" s="4"/>
      <c r="K742" s="4">
        <v>229</v>
      </c>
      <c r="L742" s="4">
        <v>10</v>
      </c>
      <c r="M742" s="4">
        <v>3</v>
      </c>
      <c r="N742" s="4" t="s">
        <v>3</v>
      </c>
      <c r="O742" s="4">
        <v>2</v>
      </c>
      <c r="P742" s="4"/>
      <c r="Q742" s="4"/>
      <c r="R742" s="4"/>
      <c r="S742" s="4"/>
      <c r="T742" s="4"/>
      <c r="U742" s="4"/>
      <c r="V742" s="4"/>
      <c r="W742" s="4">
        <v>0</v>
      </c>
      <c r="X742" s="4">
        <v>1</v>
      </c>
      <c r="Y742" s="4">
        <v>0</v>
      </c>
      <c r="Z742" s="4"/>
      <c r="AA742" s="4"/>
      <c r="AB742" s="4"/>
    </row>
    <row r="743" spans="1:28" x14ac:dyDescent="0.2">
      <c r="A743" s="4">
        <v>50</v>
      </c>
      <c r="B743" s="4">
        <v>0</v>
      </c>
      <c r="C743" s="4">
        <v>0</v>
      </c>
      <c r="D743" s="4">
        <v>1</v>
      </c>
      <c r="E743" s="4">
        <v>203</v>
      </c>
      <c r="F743" s="4">
        <f>ROUND(Source!Q731,O743)</f>
        <v>5898.12</v>
      </c>
      <c r="G743" s="4" t="s">
        <v>63</v>
      </c>
      <c r="H743" s="4" t="s">
        <v>64</v>
      </c>
      <c r="I743" s="4"/>
      <c r="J743" s="4"/>
      <c r="K743" s="4">
        <v>203</v>
      </c>
      <c r="L743" s="4">
        <v>11</v>
      </c>
      <c r="M743" s="4">
        <v>3</v>
      </c>
      <c r="N743" s="4" t="s">
        <v>3</v>
      </c>
      <c r="O743" s="4">
        <v>2</v>
      </c>
      <c r="P743" s="4"/>
      <c r="Q743" s="4"/>
      <c r="R743" s="4"/>
      <c r="S743" s="4"/>
      <c r="T743" s="4"/>
      <c r="U743" s="4"/>
      <c r="V743" s="4"/>
      <c r="W743" s="4">
        <v>5898.12</v>
      </c>
      <c r="X743" s="4">
        <v>1</v>
      </c>
      <c r="Y743" s="4">
        <v>5898.12</v>
      </c>
      <c r="Z743" s="4"/>
      <c r="AA743" s="4"/>
      <c r="AB743" s="4"/>
    </row>
    <row r="744" spans="1:28" x14ac:dyDescent="0.2">
      <c r="A744" s="4">
        <v>50</v>
      </c>
      <c r="B744" s="4">
        <v>0</v>
      </c>
      <c r="C744" s="4">
        <v>0</v>
      </c>
      <c r="D744" s="4">
        <v>1</v>
      </c>
      <c r="E744" s="4">
        <v>231</v>
      </c>
      <c r="F744" s="4">
        <f>ROUND(Source!BB731,O744)</f>
        <v>0</v>
      </c>
      <c r="G744" s="4" t="s">
        <v>65</v>
      </c>
      <c r="H744" s="4" t="s">
        <v>66</v>
      </c>
      <c r="I744" s="4"/>
      <c r="J744" s="4"/>
      <c r="K744" s="4">
        <v>231</v>
      </c>
      <c r="L744" s="4">
        <v>12</v>
      </c>
      <c r="M744" s="4">
        <v>3</v>
      </c>
      <c r="N744" s="4" t="s">
        <v>3</v>
      </c>
      <c r="O744" s="4">
        <v>2</v>
      </c>
      <c r="P744" s="4"/>
      <c r="Q744" s="4"/>
      <c r="R744" s="4"/>
      <c r="S744" s="4"/>
      <c r="T744" s="4"/>
      <c r="U744" s="4"/>
      <c r="V744" s="4"/>
      <c r="W744" s="4">
        <v>0</v>
      </c>
      <c r="X744" s="4">
        <v>1</v>
      </c>
      <c r="Y744" s="4">
        <v>0</v>
      </c>
      <c r="Z744" s="4"/>
      <c r="AA744" s="4"/>
      <c r="AB744" s="4"/>
    </row>
    <row r="745" spans="1:28" x14ac:dyDescent="0.2">
      <c r="A745" s="4">
        <v>50</v>
      </c>
      <c r="B745" s="4">
        <v>0</v>
      </c>
      <c r="C745" s="4">
        <v>0</v>
      </c>
      <c r="D745" s="4">
        <v>1</v>
      </c>
      <c r="E745" s="4">
        <v>204</v>
      </c>
      <c r="F745" s="4">
        <f>ROUND(Source!R731,O745)</f>
        <v>3727.91</v>
      </c>
      <c r="G745" s="4" t="s">
        <v>67</v>
      </c>
      <c r="H745" s="4" t="s">
        <v>68</v>
      </c>
      <c r="I745" s="4"/>
      <c r="J745" s="4"/>
      <c r="K745" s="4">
        <v>204</v>
      </c>
      <c r="L745" s="4">
        <v>13</v>
      </c>
      <c r="M745" s="4">
        <v>3</v>
      </c>
      <c r="N745" s="4" t="s">
        <v>3</v>
      </c>
      <c r="O745" s="4">
        <v>2</v>
      </c>
      <c r="P745" s="4"/>
      <c r="Q745" s="4"/>
      <c r="R745" s="4"/>
      <c r="S745" s="4"/>
      <c r="T745" s="4"/>
      <c r="U745" s="4"/>
      <c r="V745" s="4"/>
      <c r="W745" s="4">
        <v>3727.91</v>
      </c>
      <c r="X745" s="4">
        <v>1</v>
      </c>
      <c r="Y745" s="4">
        <v>3727.91</v>
      </c>
      <c r="Z745" s="4"/>
      <c r="AA745" s="4"/>
      <c r="AB745" s="4"/>
    </row>
    <row r="746" spans="1:28" x14ac:dyDescent="0.2">
      <c r="A746" s="4">
        <v>50</v>
      </c>
      <c r="B746" s="4">
        <v>0</v>
      </c>
      <c r="C746" s="4">
        <v>0</v>
      </c>
      <c r="D746" s="4">
        <v>1</v>
      </c>
      <c r="E746" s="4">
        <v>205</v>
      </c>
      <c r="F746" s="4">
        <f>ROUND(Source!S731,O746)</f>
        <v>418710.75</v>
      </c>
      <c r="G746" s="4" t="s">
        <v>69</v>
      </c>
      <c r="H746" s="4" t="s">
        <v>70</v>
      </c>
      <c r="I746" s="4"/>
      <c r="J746" s="4"/>
      <c r="K746" s="4">
        <v>205</v>
      </c>
      <c r="L746" s="4">
        <v>14</v>
      </c>
      <c r="M746" s="4">
        <v>3</v>
      </c>
      <c r="N746" s="4" t="s">
        <v>3</v>
      </c>
      <c r="O746" s="4">
        <v>2</v>
      </c>
      <c r="P746" s="4"/>
      <c r="Q746" s="4"/>
      <c r="R746" s="4"/>
      <c r="S746" s="4"/>
      <c r="T746" s="4"/>
      <c r="U746" s="4"/>
      <c r="V746" s="4"/>
      <c r="W746" s="4">
        <v>418710.75</v>
      </c>
      <c r="X746" s="4">
        <v>1</v>
      </c>
      <c r="Y746" s="4">
        <v>418710.75</v>
      </c>
      <c r="Z746" s="4"/>
      <c r="AA746" s="4"/>
      <c r="AB746" s="4"/>
    </row>
    <row r="747" spans="1:28" x14ac:dyDescent="0.2">
      <c r="A747" s="4">
        <v>50</v>
      </c>
      <c r="B747" s="4">
        <v>0</v>
      </c>
      <c r="C747" s="4">
        <v>0</v>
      </c>
      <c r="D747" s="4">
        <v>1</v>
      </c>
      <c r="E747" s="4">
        <v>232</v>
      </c>
      <c r="F747" s="4">
        <f>ROUND(Source!BC731,O747)</f>
        <v>0</v>
      </c>
      <c r="G747" s="4" t="s">
        <v>71</v>
      </c>
      <c r="H747" s="4" t="s">
        <v>72</v>
      </c>
      <c r="I747" s="4"/>
      <c r="J747" s="4"/>
      <c r="K747" s="4">
        <v>232</v>
      </c>
      <c r="L747" s="4">
        <v>15</v>
      </c>
      <c r="M747" s="4">
        <v>3</v>
      </c>
      <c r="N747" s="4" t="s">
        <v>3</v>
      </c>
      <c r="O747" s="4">
        <v>2</v>
      </c>
      <c r="P747" s="4"/>
      <c r="Q747" s="4"/>
      <c r="R747" s="4"/>
      <c r="S747" s="4"/>
      <c r="T747" s="4"/>
      <c r="U747" s="4"/>
      <c r="V747" s="4"/>
      <c r="W747" s="4">
        <v>0</v>
      </c>
      <c r="X747" s="4">
        <v>1</v>
      </c>
      <c r="Y747" s="4">
        <v>0</v>
      </c>
      <c r="Z747" s="4"/>
      <c r="AA747" s="4"/>
      <c r="AB747" s="4"/>
    </row>
    <row r="748" spans="1:28" x14ac:dyDescent="0.2">
      <c r="A748" s="4">
        <v>50</v>
      </c>
      <c r="B748" s="4">
        <v>0</v>
      </c>
      <c r="C748" s="4">
        <v>0</v>
      </c>
      <c r="D748" s="4">
        <v>1</v>
      </c>
      <c r="E748" s="4">
        <v>214</v>
      </c>
      <c r="F748" s="4">
        <f>ROUND(Source!AS731,O748)</f>
        <v>0</v>
      </c>
      <c r="G748" s="4" t="s">
        <v>73</v>
      </c>
      <c r="H748" s="4" t="s">
        <v>74</v>
      </c>
      <c r="I748" s="4"/>
      <c r="J748" s="4"/>
      <c r="K748" s="4">
        <v>214</v>
      </c>
      <c r="L748" s="4">
        <v>16</v>
      </c>
      <c r="M748" s="4">
        <v>3</v>
      </c>
      <c r="N748" s="4" t="s">
        <v>3</v>
      </c>
      <c r="O748" s="4">
        <v>2</v>
      </c>
      <c r="P748" s="4"/>
      <c r="Q748" s="4"/>
      <c r="R748" s="4"/>
      <c r="S748" s="4"/>
      <c r="T748" s="4"/>
      <c r="U748" s="4"/>
      <c r="V748" s="4"/>
      <c r="W748" s="4">
        <v>0</v>
      </c>
      <c r="X748" s="4">
        <v>1</v>
      </c>
      <c r="Y748" s="4">
        <v>0</v>
      </c>
      <c r="Z748" s="4"/>
      <c r="AA748" s="4"/>
      <c r="AB748" s="4"/>
    </row>
    <row r="749" spans="1:28" x14ac:dyDescent="0.2">
      <c r="A749" s="4">
        <v>50</v>
      </c>
      <c r="B749" s="4">
        <v>0</v>
      </c>
      <c r="C749" s="4">
        <v>0</v>
      </c>
      <c r="D749" s="4">
        <v>1</v>
      </c>
      <c r="E749" s="4">
        <v>215</v>
      </c>
      <c r="F749" s="4">
        <f>ROUND(Source!AT731,O749)</f>
        <v>0</v>
      </c>
      <c r="G749" s="4" t="s">
        <v>75</v>
      </c>
      <c r="H749" s="4" t="s">
        <v>76</v>
      </c>
      <c r="I749" s="4"/>
      <c r="J749" s="4"/>
      <c r="K749" s="4">
        <v>215</v>
      </c>
      <c r="L749" s="4">
        <v>17</v>
      </c>
      <c r="M749" s="4">
        <v>3</v>
      </c>
      <c r="N749" s="4" t="s">
        <v>3</v>
      </c>
      <c r="O749" s="4">
        <v>2</v>
      </c>
      <c r="P749" s="4"/>
      <c r="Q749" s="4"/>
      <c r="R749" s="4"/>
      <c r="S749" s="4"/>
      <c r="T749" s="4"/>
      <c r="U749" s="4"/>
      <c r="V749" s="4"/>
      <c r="W749" s="4">
        <v>0</v>
      </c>
      <c r="X749" s="4">
        <v>1</v>
      </c>
      <c r="Y749" s="4">
        <v>0</v>
      </c>
      <c r="Z749" s="4"/>
      <c r="AA749" s="4"/>
      <c r="AB749" s="4"/>
    </row>
    <row r="750" spans="1:28" x14ac:dyDescent="0.2">
      <c r="A750" s="4">
        <v>50</v>
      </c>
      <c r="B750" s="4">
        <v>0</v>
      </c>
      <c r="C750" s="4">
        <v>0</v>
      </c>
      <c r="D750" s="4">
        <v>1</v>
      </c>
      <c r="E750" s="4">
        <v>217</v>
      </c>
      <c r="F750" s="4">
        <f>ROUND(Source!AU731,O750)</f>
        <v>768305.27</v>
      </c>
      <c r="G750" s="4" t="s">
        <v>77</v>
      </c>
      <c r="H750" s="4" t="s">
        <v>78</v>
      </c>
      <c r="I750" s="4"/>
      <c r="J750" s="4"/>
      <c r="K750" s="4">
        <v>217</v>
      </c>
      <c r="L750" s="4">
        <v>18</v>
      </c>
      <c r="M750" s="4">
        <v>3</v>
      </c>
      <c r="N750" s="4" t="s">
        <v>3</v>
      </c>
      <c r="O750" s="4">
        <v>2</v>
      </c>
      <c r="P750" s="4"/>
      <c r="Q750" s="4"/>
      <c r="R750" s="4"/>
      <c r="S750" s="4"/>
      <c r="T750" s="4"/>
      <c r="U750" s="4"/>
      <c r="V750" s="4"/>
      <c r="W750" s="4">
        <v>768305.27</v>
      </c>
      <c r="X750" s="4">
        <v>1</v>
      </c>
      <c r="Y750" s="4">
        <v>768305.27</v>
      </c>
      <c r="Z750" s="4"/>
      <c r="AA750" s="4"/>
      <c r="AB750" s="4"/>
    </row>
    <row r="751" spans="1:28" x14ac:dyDescent="0.2">
      <c r="A751" s="4">
        <v>50</v>
      </c>
      <c r="B751" s="4">
        <v>0</v>
      </c>
      <c r="C751" s="4">
        <v>0</v>
      </c>
      <c r="D751" s="4">
        <v>1</v>
      </c>
      <c r="E751" s="4">
        <v>230</v>
      </c>
      <c r="F751" s="4">
        <f>ROUND(Source!BA731,O751)</f>
        <v>0</v>
      </c>
      <c r="G751" s="4" t="s">
        <v>79</v>
      </c>
      <c r="H751" s="4" t="s">
        <v>80</v>
      </c>
      <c r="I751" s="4"/>
      <c r="J751" s="4"/>
      <c r="K751" s="4">
        <v>230</v>
      </c>
      <c r="L751" s="4">
        <v>19</v>
      </c>
      <c r="M751" s="4">
        <v>3</v>
      </c>
      <c r="N751" s="4" t="s">
        <v>3</v>
      </c>
      <c r="O751" s="4">
        <v>2</v>
      </c>
      <c r="P751" s="4"/>
      <c r="Q751" s="4"/>
      <c r="R751" s="4"/>
      <c r="S751" s="4"/>
      <c r="T751" s="4"/>
      <c r="U751" s="4"/>
      <c r="V751" s="4"/>
      <c r="W751" s="4">
        <v>0</v>
      </c>
      <c r="X751" s="4">
        <v>1</v>
      </c>
      <c r="Y751" s="4">
        <v>0</v>
      </c>
      <c r="Z751" s="4"/>
      <c r="AA751" s="4"/>
      <c r="AB751" s="4"/>
    </row>
    <row r="752" spans="1:28" x14ac:dyDescent="0.2">
      <c r="A752" s="4">
        <v>50</v>
      </c>
      <c r="B752" s="4">
        <v>0</v>
      </c>
      <c r="C752" s="4">
        <v>0</v>
      </c>
      <c r="D752" s="4">
        <v>1</v>
      </c>
      <c r="E752" s="4">
        <v>206</v>
      </c>
      <c r="F752" s="4">
        <f>ROUND(Source!T731,O752)</f>
        <v>0</v>
      </c>
      <c r="G752" s="4" t="s">
        <v>81</v>
      </c>
      <c r="H752" s="4" t="s">
        <v>82</v>
      </c>
      <c r="I752" s="4"/>
      <c r="J752" s="4"/>
      <c r="K752" s="4">
        <v>206</v>
      </c>
      <c r="L752" s="4">
        <v>20</v>
      </c>
      <c r="M752" s="4">
        <v>3</v>
      </c>
      <c r="N752" s="4" t="s">
        <v>3</v>
      </c>
      <c r="O752" s="4">
        <v>2</v>
      </c>
      <c r="P752" s="4"/>
      <c r="Q752" s="4"/>
      <c r="R752" s="4"/>
      <c r="S752" s="4"/>
      <c r="T752" s="4"/>
      <c r="U752" s="4"/>
      <c r="V752" s="4"/>
      <c r="W752" s="4">
        <v>0</v>
      </c>
      <c r="X752" s="4">
        <v>1</v>
      </c>
      <c r="Y752" s="4">
        <v>0</v>
      </c>
      <c r="Z752" s="4"/>
      <c r="AA752" s="4"/>
      <c r="AB752" s="4"/>
    </row>
    <row r="753" spans="1:206" x14ac:dyDescent="0.2">
      <c r="A753" s="4">
        <v>50</v>
      </c>
      <c r="B753" s="4">
        <v>0</v>
      </c>
      <c r="C753" s="4">
        <v>0</v>
      </c>
      <c r="D753" s="4">
        <v>1</v>
      </c>
      <c r="E753" s="4">
        <v>207</v>
      </c>
      <c r="F753" s="4">
        <f>Source!U731</f>
        <v>701.17298000000005</v>
      </c>
      <c r="G753" s="4" t="s">
        <v>83</v>
      </c>
      <c r="H753" s="4" t="s">
        <v>84</v>
      </c>
      <c r="I753" s="4"/>
      <c r="J753" s="4"/>
      <c r="K753" s="4">
        <v>207</v>
      </c>
      <c r="L753" s="4">
        <v>21</v>
      </c>
      <c r="M753" s="4">
        <v>3</v>
      </c>
      <c r="N753" s="4" t="s">
        <v>3</v>
      </c>
      <c r="O753" s="4">
        <v>-1</v>
      </c>
      <c r="P753" s="4"/>
      <c r="Q753" s="4"/>
      <c r="R753" s="4"/>
      <c r="S753" s="4"/>
      <c r="T753" s="4"/>
      <c r="U753" s="4"/>
      <c r="V753" s="4"/>
      <c r="W753" s="4">
        <v>701.17297999999994</v>
      </c>
      <c r="X753" s="4">
        <v>1</v>
      </c>
      <c r="Y753" s="4">
        <v>701.17297999999994</v>
      </c>
      <c r="Z753" s="4"/>
      <c r="AA753" s="4"/>
      <c r="AB753" s="4"/>
    </row>
    <row r="754" spans="1:206" x14ac:dyDescent="0.2">
      <c r="A754" s="4">
        <v>50</v>
      </c>
      <c r="B754" s="4">
        <v>0</v>
      </c>
      <c r="C754" s="4">
        <v>0</v>
      </c>
      <c r="D754" s="4">
        <v>1</v>
      </c>
      <c r="E754" s="4">
        <v>208</v>
      </c>
      <c r="F754" s="4">
        <f>Source!V731</f>
        <v>0</v>
      </c>
      <c r="G754" s="4" t="s">
        <v>85</v>
      </c>
      <c r="H754" s="4" t="s">
        <v>86</v>
      </c>
      <c r="I754" s="4"/>
      <c r="J754" s="4"/>
      <c r="K754" s="4">
        <v>208</v>
      </c>
      <c r="L754" s="4">
        <v>22</v>
      </c>
      <c r="M754" s="4">
        <v>3</v>
      </c>
      <c r="N754" s="4" t="s">
        <v>3</v>
      </c>
      <c r="O754" s="4">
        <v>-1</v>
      </c>
      <c r="P754" s="4"/>
      <c r="Q754" s="4"/>
      <c r="R754" s="4"/>
      <c r="S754" s="4"/>
      <c r="T754" s="4"/>
      <c r="U754" s="4"/>
      <c r="V754" s="4"/>
      <c r="W754" s="4">
        <v>0</v>
      </c>
      <c r="X754" s="4">
        <v>1</v>
      </c>
      <c r="Y754" s="4">
        <v>0</v>
      </c>
      <c r="Z754" s="4"/>
      <c r="AA754" s="4"/>
      <c r="AB754" s="4"/>
    </row>
    <row r="755" spans="1:206" x14ac:dyDescent="0.2">
      <c r="A755" s="4">
        <v>50</v>
      </c>
      <c r="B755" s="4">
        <v>0</v>
      </c>
      <c r="C755" s="4">
        <v>0</v>
      </c>
      <c r="D755" s="4">
        <v>1</v>
      </c>
      <c r="E755" s="4">
        <v>209</v>
      </c>
      <c r="F755" s="4">
        <f>ROUND(Source!W731,O755)</f>
        <v>0</v>
      </c>
      <c r="G755" s="4" t="s">
        <v>87</v>
      </c>
      <c r="H755" s="4" t="s">
        <v>88</v>
      </c>
      <c r="I755" s="4"/>
      <c r="J755" s="4"/>
      <c r="K755" s="4">
        <v>209</v>
      </c>
      <c r="L755" s="4">
        <v>23</v>
      </c>
      <c r="M755" s="4">
        <v>3</v>
      </c>
      <c r="N755" s="4" t="s">
        <v>3</v>
      </c>
      <c r="O755" s="4">
        <v>2</v>
      </c>
      <c r="P755" s="4"/>
      <c r="Q755" s="4"/>
      <c r="R755" s="4"/>
      <c r="S755" s="4"/>
      <c r="T755" s="4"/>
      <c r="U755" s="4"/>
      <c r="V755" s="4"/>
      <c r="W755" s="4">
        <v>0</v>
      </c>
      <c r="X755" s="4">
        <v>1</v>
      </c>
      <c r="Y755" s="4">
        <v>0</v>
      </c>
      <c r="Z755" s="4"/>
      <c r="AA755" s="4"/>
      <c r="AB755" s="4"/>
    </row>
    <row r="756" spans="1:206" x14ac:dyDescent="0.2">
      <c r="A756" s="4">
        <v>50</v>
      </c>
      <c r="B756" s="4">
        <v>0</v>
      </c>
      <c r="C756" s="4">
        <v>0</v>
      </c>
      <c r="D756" s="4">
        <v>1</v>
      </c>
      <c r="E756" s="4">
        <v>233</v>
      </c>
      <c r="F756" s="4">
        <f>ROUND(Source!BD731,O756)</f>
        <v>0</v>
      </c>
      <c r="G756" s="4" t="s">
        <v>89</v>
      </c>
      <c r="H756" s="4" t="s">
        <v>90</v>
      </c>
      <c r="I756" s="4"/>
      <c r="J756" s="4"/>
      <c r="K756" s="4">
        <v>233</v>
      </c>
      <c r="L756" s="4">
        <v>24</v>
      </c>
      <c r="M756" s="4">
        <v>3</v>
      </c>
      <c r="N756" s="4" t="s">
        <v>3</v>
      </c>
      <c r="O756" s="4">
        <v>2</v>
      </c>
      <c r="P756" s="4"/>
      <c r="Q756" s="4"/>
      <c r="R756" s="4"/>
      <c r="S756" s="4"/>
      <c r="T756" s="4"/>
      <c r="U756" s="4"/>
      <c r="V756" s="4"/>
      <c r="W756" s="4">
        <v>0</v>
      </c>
      <c r="X756" s="4">
        <v>1</v>
      </c>
      <c r="Y756" s="4">
        <v>0</v>
      </c>
      <c r="Z756" s="4"/>
      <c r="AA756" s="4"/>
      <c r="AB756" s="4"/>
    </row>
    <row r="757" spans="1:206" x14ac:dyDescent="0.2">
      <c r="A757" s="4">
        <v>50</v>
      </c>
      <c r="B757" s="4">
        <v>0</v>
      </c>
      <c r="C757" s="4">
        <v>0</v>
      </c>
      <c r="D757" s="4">
        <v>1</v>
      </c>
      <c r="E757" s="4">
        <v>210</v>
      </c>
      <c r="F757" s="4">
        <f>ROUND(Source!X731,O757)</f>
        <v>293097.53999999998</v>
      </c>
      <c r="G757" s="4" t="s">
        <v>91</v>
      </c>
      <c r="H757" s="4" t="s">
        <v>92</v>
      </c>
      <c r="I757" s="4"/>
      <c r="J757" s="4"/>
      <c r="K757" s="4">
        <v>210</v>
      </c>
      <c r="L757" s="4">
        <v>25</v>
      </c>
      <c r="M757" s="4">
        <v>3</v>
      </c>
      <c r="N757" s="4" t="s">
        <v>3</v>
      </c>
      <c r="O757" s="4">
        <v>2</v>
      </c>
      <c r="P757" s="4"/>
      <c r="Q757" s="4"/>
      <c r="R757" s="4"/>
      <c r="S757" s="4"/>
      <c r="T757" s="4"/>
      <c r="U757" s="4"/>
      <c r="V757" s="4"/>
      <c r="W757" s="4">
        <v>293097.53999999998</v>
      </c>
      <c r="X757" s="4">
        <v>1</v>
      </c>
      <c r="Y757" s="4">
        <v>293097.53999999998</v>
      </c>
      <c r="Z757" s="4"/>
      <c r="AA757" s="4"/>
      <c r="AB757" s="4"/>
    </row>
    <row r="758" spans="1:206" x14ac:dyDescent="0.2">
      <c r="A758" s="4">
        <v>50</v>
      </c>
      <c r="B758" s="4">
        <v>0</v>
      </c>
      <c r="C758" s="4">
        <v>0</v>
      </c>
      <c r="D758" s="4">
        <v>1</v>
      </c>
      <c r="E758" s="4">
        <v>211</v>
      </c>
      <c r="F758" s="4">
        <f>ROUND(Source!Y731,O758)</f>
        <v>41871.1</v>
      </c>
      <c r="G758" s="4" t="s">
        <v>93</v>
      </c>
      <c r="H758" s="4" t="s">
        <v>94</v>
      </c>
      <c r="I758" s="4"/>
      <c r="J758" s="4"/>
      <c r="K758" s="4">
        <v>211</v>
      </c>
      <c r="L758" s="4">
        <v>26</v>
      </c>
      <c r="M758" s="4">
        <v>3</v>
      </c>
      <c r="N758" s="4" t="s">
        <v>3</v>
      </c>
      <c r="O758" s="4">
        <v>2</v>
      </c>
      <c r="P758" s="4"/>
      <c r="Q758" s="4"/>
      <c r="R758" s="4"/>
      <c r="S758" s="4"/>
      <c r="T758" s="4"/>
      <c r="U758" s="4"/>
      <c r="V758" s="4"/>
      <c r="W758" s="4">
        <v>41871.1</v>
      </c>
      <c r="X758" s="4">
        <v>1</v>
      </c>
      <c r="Y758" s="4">
        <v>41871.1</v>
      </c>
      <c r="Z758" s="4"/>
      <c r="AA758" s="4"/>
      <c r="AB758" s="4"/>
    </row>
    <row r="759" spans="1:206" x14ac:dyDescent="0.2">
      <c r="A759" s="4">
        <v>50</v>
      </c>
      <c r="B759" s="4">
        <v>0</v>
      </c>
      <c r="C759" s="4">
        <v>0</v>
      </c>
      <c r="D759" s="4">
        <v>1</v>
      </c>
      <c r="E759" s="4">
        <v>224</v>
      </c>
      <c r="F759" s="4">
        <f>ROUND(Source!AR731,O759)</f>
        <v>768305.27</v>
      </c>
      <c r="G759" s="4" t="s">
        <v>95</v>
      </c>
      <c r="H759" s="4" t="s">
        <v>96</v>
      </c>
      <c r="I759" s="4"/>
      <c r="J759" s="4"/>
      <c r="K759" s="4">
        <v>224</v>
      </c>
      <c r="L759" s="4">
        <v>27</v>
      </c>
      <c r="M759" s="4">
        <v>3</v>
      </c>
      <c r="N759" s="4" t="s">
        <v>3</v>
      </c>
      <c r="O759" s="4">
        <v>2</v>
      </c>
      <c r="P759" s="4"/>
      <c r="Q759" s="4"/>
      <c r="R759" s="4"/>
      <c r="S759" s="4"/>
      <c r="T759" s="4"/>
      <c r="U759" s="4"/>
      <c r="V759" s="4"/>
      <c r="W759" s="4">
        <v>768305.27</v>
      </c>
      <c r="X759" s="4">
        <v>1</v>
      </c>
      <c r="Y759" s="4">
        <v>768305.27</v>
      </c>
      <c r="Z759" s="4"/>
      <c r="AA759" s="4"/>
      <c r="AB759" s="4"/>
    </row>
    <row r="761" spans="1:206" x14ac:dyDescent="0.2">
      <c r="A761" s="2">
        <v>51</v>
      </c>
      <c r="B761" s="2">
        <f>B12</f>
        <v>800</v>
      </c>
      <c r="C761" s="2">
        <f>A12</f>
        <v>1</v>
      </c>
      <c r="D761" s="2">
        <f>ROW(A12)</f>
        <v>12</v>
      </c>
      <c r="E761" s="2"/>
      <c r="F761" s="2" t="str">
        <f>IF(F12&lt;&gt;"",F12,"")</f>
        <v/>
      </c>
      <c r="G761" s="2" t="str">
        <f>IF(G12&lt;&gt;"",G12,"")</f>
        <v>Паркинг 1_на 4 мес. (10%) испр.</v>
      </c>
      <c r="H761" s="2">
        <v>0</v>
      </c>
      <c r="I761" s="2"/>
      <c r="J761" s="2"/>
      <c r="K761" s="2"/>
      <c r="L761" s="2"/>
      <c r="M761" s="2"/>
      <c r="N761" s="2"/>
      <c r="O761" s="2">
        <f t="shared" ref="O761:T761" si="417">ROUND(O731,2)</f>
        <v>429310.48</v>
      </c>
      <c r="P761" s="2">
        <f t="shared" si="417"/>
        <v>4701.6099999999997</v>
      </c>
      <c r="Q761" s="2">
        <f t="shared" si="417"/>
        <v>5898.12</v>
      </c>
      <c r="R761" s="2">
        <f t="shared" si="417"/>
        <v>3727.91</v>
      </c>
      <c r="S761" s="2">
        <f t="shared" si="417"/>
        <v>418710.75</v>
      </c>
      <c r="T761" s="2">
        <f t="shared" si="417"/>
        <v>0</v>
      </c>
      <c r="U761" s="2">
        <f>U731</f>
        <v>701.17298000000005</v>
      </c>
      <c r="V761" s="2">
        <f>V731</f>
        <v>0</v>
      </c>
      <c r="W761" s="2">
        <f>ROUND(W731,2)</f>
        <v>0</v>
      </c>
      <c r="X761" s="2">
        <f>ROUND(X731,2)</f>
        <v>293097.53999999998</v>
      </c>
      <c r="Y761" s="2">
        <f>ROUND(Y731,2)</f>
        <v>41871.1</v>
      </c>
      <c r="Z761" s="2"/>
      <c r="AA761" s="2"/>
      <c r="AB761" s="2"/>
      <c r="AC761" s="2"/>
      <c r="AD761" s="2"/>
      <c r="AE761" s="2"/>
      <c r="AF761" s="2"/>
      <c r="AG761" s="2"/>
      <c r="AH761" s="2"/>
      <c r="AI761" s="2"/>
      <c r="AJ761" s="2"/>
      <c r="AK761" s="2"/>
      <c r="AL761" s="2"/>
      <c r="AM761" s="2"/>
      <c r="AN761" s="2"/>
      <c r="AO761" s="2">
        <f t="shared" ref="AO761:BD761" si="418">ROUND(AO731,2)</f>
        <v>0</v>
      </c>
      <c r="AP761" s="2">
        <f t="shared" si="418"/>
        <v>0</v>
      </c>
      <c r="AQ761" s="2">
        <f t="shared" si="418"/>
        <v>0</v>
      </c>
      <c r="AR761" s="2">
        <f t="shared" si="418"/>
        <v>768305.27</v>
      </c>
      <c r="AS761" s="2">
        <f t="shared" si="418"/>
        <v>0</v>
      </c>
      <c r="AT761" s="2">
        <f t="shared" si="418"/>
        <v>0</v>
      </c>
      <c r="AU761" s="2">
        <f t="shared" si="418"/>
        <v>768305.27</v>
      </c>
      <c r="AV761" s="2">
        <f t="shared" si="418"/>
        <v>4701.6099999999997</v>
      </c>
      <c r="AW761" s="2">
        <f t="shared" si="418"/>
        <v>4701.6099999999997</v>
      </c>
      <c r="AX761" s="2">
        <f t="shared" si="418"/>
        <v>0</v>
      </c>
      <c r="AY761" s="2">
        <f t="shared" si="418"/>
        <v>4701.6099999999997</v>
      </c>
      <c r="AZ761" s="2">
        <f t="shared" si="418"/>
        <v>0</v>
      </c>
      <c r="BA761" s="2">
        <f t="shared" si="418"/>
        <v>0</v>
      </c>
      <c r="BB761" s="2">
        <f t="shared" si="418"/>
        <v>0</v>
      </c>
      <c r="BC761" s="2">
        <f t="shared" si="418"/>
        <v>0</v>
      </c>
      <c r="BD761" s="2">
        <f t="shared" si="418"/>
        <v>0</v>
      </c>
      <c r="BE761" s="2"/>
      <c r="BF761" s="2"/>
      <c r="BG761" s="2"/>
      <c r="BH761" s="2"/>
      <c r="BI761" s="2"/>
      <c r="BJ761" s="2"/>
      <c r="BK761" s="2"/>
      <c r="BL761" s="2"/>
      <c r="BM761" s="2"/>
      <c r="BN761" s="2"/>
      <c r="BO761" s="2"/>
      <c r="BP761" s="2"/>
      <c r="BQ761" s="2"/>
      <c r="BR761" s="2"/>
      <c r="BS761" s="2"/>
      <c r="BT761" s="2"/>
      <c r="BU761" s="2"/>
      <c r="BV761" s="2"/>
      <c r="BW761" s="2"/>
      <c r="BX761" s="2"/>
      <c r="BY761" s="2"/>
      <c r="BZ761" s="2"/>
      <c r="CA761" s="2"/>
      <c r="CB761" s="2"/>
      <c r="CC761" s="2"/>
      <c r="CD761" s="2"/>
      <c r="CE761" s="2"/>
      <c r="CF761" s="2"/>
      <c r="CG761" s="2"/>
      <c r="CH761" s="2"/>
      <c r="CI761" s="2"/>
      <c r="CJ761" s="2"/>
      <c r="CK761" s="2"/>
      <c r="CL761" s="2"/>
      <c r="CM761" s="2"/>
      <c r="CN761" s="2"/>
      <c r="CO761" s="2"/>
      <c r="CP761" s="2"/>
      <c r="CQ761" s="2"/>
      <c r="CR761" s="2"/>
      <c r="CS761" s="2"/>
      <c r="CT761" s="2"/>
      <c r="CU761" s="2"/>
      <c r="CV761" s="2"/>
      <c r="CW761" s="2"/>
      <c r="CX761" s="2"/>
      <c r="CY761" s="2"/>
      <c r="CZ761" s="2"/>
      <c r="DA761" s="2"/>
      <c r="DB761" s="2"/>
      <c r="DC761" s="2"/>
      <c r="DD761" s="2"/>
      <c r="DE761" s="2"/>
      <c r="DF761" s="2"/>
      <c r="DG761" s="3"/>
      <c r="DH761" s="3"/>
      <c r="DI761" s="3"/>
      <c r="DJ761" s="3"/>
      <c r="DK761" s="3"/>
      <c r="DL761" s="3"/>
      <c r="DM761" s="3"/>
      <c r="DN761" s="3"/>
      <c r="DO761" s="3"/>
      <c r="DP761" s="3"/>
      <c r="DQ761" s="3"/>
      <c r="DR761" s="3"/>
      <c r="DS761" s="3"/>
      <c r="DT761" s="3"/>
      <c r="DU761" s="3"/>
      <c r="DV761" s="3"/>
      <c r="DW761" s="3"/>
      <c r="DX761" s="3"/>
      <c r="DY761" s="3"/>
      <c r="DZ761" s="3"/>
      <c r="EA761" s="3"/>
      <c r="EB761" s="3"/>
      <c r="EC761" s="3"/>
      <c r="ED761" s="3"/>
      <c r="EE761" s="3"/>
      <c r="EF761" s="3"/>
      <c r="EG761" s="3"/>
      <c r="EH761" s="3"/>
      <c r="EI761" s="3"/>
      <c r="EJ761" s="3"/>
      <c r="EK761" s="3"/>
      <c r="EL761" s="3"/>
      <c r="EM761" s="3"/>
      <c r="EN761" s="3"/>
      <c r="EO761" s="3"/>
      <c r="EP761" s="3"/>
      <c r="EQ761" s="3"/>
      <c r="ER761" s="3"/>
      <c r="ES761" s="3"/>
      <c r="ET761" s="3"/>
      <c r="EU761" s="3"/>
      <c r="EV761" s="3"/>
      <c r="EW761" s="3"/>
      <c r="EX761" s="3"/>
      <c r="EY761" s="3"/>
      <c r="EZ761" s="3"/>
      <c r="FA761" s="3"/>
      <c r="FB761" s="3"/>
      <c r="FC761" s="3"/>
      <c r="FD761" s="3"/>
      <c r="FE761" s="3"/>
      <c r="FF761" s="3"/>
      <c r="FG761" s="3"/>
      <c r="FH761" s="3"/>
      <c r="FI761" s="3"/>
      <c r="FJ761" s="3"/>
      <c r="FK761" s="3"/>
      <c r="FL761" s="3"/>
      <c r="FM761" s="3"/>
      <c r="FN761" s="3"/>
      <c r="FO761" s="3"/>
      <c r="FP761" s="3"/>
      <c r="FQ761" s="3"/>
      <c r="FR761" s="3"/>
      <c r="FS761" s="3"/>
      <c r="FT761" s="3"/>
      <c r="FU761" s="3"/>
      <c r="FV761" s="3"/>
      <c r="FW761" s="3"/>
      <c r="FX761" s="3"/>
      <c r="FY761" s="3"/>
      <c r="FZ761" s="3"/>
      <c r="GA761" s="3"/>
      <c r="GB761" s="3"/>
      <c r="GC761" s="3"/>
      <c r="GD761" s="3"/>
      <c r="GE761" s="3"/>
      <c r="GF761" s="3"/>
      <c r="GG761" s="3"/>
      <c r="GH761" s="3"/>
      <c r="GI761" s="3"/>
      <c r="GJ761" s="3"/>
      <c r="GK761" s="3"/>
      <c r="GL761" s="3"/>
      <c r="GM761" s="3"/>
      <c r="GN761" s="3"/>
      <c r="GO761" s="3"/>
      <c r="GP761" s="3"/>
      <c r="GQ761" s="3"/>
      <c r="GR761" s="3"/>
      <c r="GS761" s="3"/>
      <c r="GT761" s="3"/>
      <c r="GU761" s="3"/>
      <c r="GV761" s="3"/>
      <c r="GW761" s="3"/>
      <c r="GX761" s="3">
        <v>0</v>
      </c>
    </row>
    <row r="763" spans="1:206" x14ac:dyDescent="0.2">
      <c r="A763" s="4">
        <v>50</v>
      </c>
      <c r="B763" s="4">
        <v>0</v>
      </c>
      <c r="C763" s="4">
        <v>0</v>
      </c>
      <c r="D763" s="4">
        <v>1</v>
      </c>
      <c r="E763" s="4">
        <v>201</v>
      </c>
      <c r="F763" s="4">
        <f>ROUND(Source!O761,O763)</f>
        <v>429310.48</v>
      </c>
      <c r="G763" s="4" t="s">
        <v>43</v>
      </c>
      <c r="H763" s="4" t="s">
        <v>44</v>
      </c>
      <c r="I763" s="4"/>
      <c r="J763" s="4"/>
      <c r="K763" s="4">
        <v>201</v>
      </c>
      <c r="L763" s="4">
        <v>1</v>
      </c>
      <c r="M763" s="4">
        <v>3</v>
      </c>
      <c r="N763" s="4" t="s">
        <v>3</v>
      </c>
      <c r="O763" s="4">
        <v>2</v>
      </c>
      <c r="P763" s="4"/>
      <c r="Q763" s="4"/>
      <c r="R763" s="4"/>
      <c r="S763" s="4"/>
      <c r="T763" s="4"/>
      <c r="U763" s="4"/>
      <c r="V763" s="4"/>
      <c r="W763" s="4">
        <v>429310.48</v>
      </c>
      <c r="X763" s="4">
        <v>1</v>
      </c>
      <c r="Y763" s="4">
        <v>429310.48</v>
      </c>
      <c r="Z763" s="4"/>
      <c r="AA763" s="4"/>
      <c r="AB763" s="4"/>
    </row>
    <row r="764" spans="1:206" x14ac:dyDescent="0.2">
      <c r="A764" s="4">
        <v>50</v>
      </c>
      <c r="B764" s="4">
        <v>0</v>
      </c>
      <c r="C764" s="4">
        <v>0</v>
      </c>
      <c r="D764" s="4">
        <v>1</v>
      </c>
      <c r="E764" s="4">
        <v>202</v>
      </c>
      <c r="F764" s="4">
        <f>ROUND(Source!P761,O764)</f>
        <v>4701.6099999999997</v>
      </c>
      <c r="G764" s="4" t="s">
        <v>45</v>
      </c>
      <c r="H764" s="4" t="s">
        <v>46</v>
      </c>
      <c r="I764" s="4"/>
      <c r="J764" s="4"/>
      <c r="K764" s="4">
        <v>202</v>
      </c>
      <c r="L764" s="4">
        <v>2</v>
      </c>
      <c r="M764" s="4">
        <v>3</v>
      </c>
      <c r="N764" s="4" t="s">
        <v>3</v>
      </c>
      <c r="O764" s="4">
        <v>2</v>
      </c>
      <c r="P764" s="4"/>
      <c r="Q764" s="4"/>
      <c r="R764" s="4"/>
      <c r="S764" s="4"/>
      <c r="T764" s="4"/>
      <c r="U764" s="4"/>
      <c r="V764" s="4"/>
      <c r="W764" s="4">
        <v>4701.6099999999997</v>
      </c>
      <c r="X764" s="4">
        <v>1</v>
      </c>
      <c r="Y764" s="4">
        <v>4701.6099999999997</v>
      </c>
      <c r="Z764" s="4"/>
      <c r="AA764" s="4"/>
      <c r="AB764" s="4"/>
    </row>
    <row r="765" spans="1:206" x14ac:dyDescent="0.2">
      <c r="A765" s="4">
        <v>50</v>
      </c>
      <c r="B765" s="4">
        <v>0</v>
      </c>
      <c r="C765" s="4">
        <v>0</v>
      </c>
      <c r="D765" s="4">
        <v>1</v>
      </c>
      <c r="E765" s="4">
        <v>222</v>
      </c>
      <c r="F765" s="4">
        <f>ROUND(Source!AO761,O765)</f>
        <v>0</v>
      </c>
      <c r="G765" s="4" t="s">
        <v>47</v>
      </c>
      <c r="H765" s="4" t="s">
        <v>48</v>
      </c>
      <c r="I765" s="4"/>
      <c r="J765" s="4"/>
      <c r="K765" s="4">
        <v>222</v>
      </c>
      <c r="L765" s="4">
        <v>3</v>
      </c>
      <c r="M765" s="4">
        <v>3</v>
      </c>
      <c r="N765" s="4" t="s">
        <v>3</v>
      </c>
      <c r="O765" s="4">
        <v>2</v>
      </c>
      <c r="P765" s="4"/>
      <c r="Q765" s="4"/>
      <c r="R765" s="4"/>
      <c r="S765" s="4"/>
      <c r="T765" s="4"/>
      <c r="U765" s="4"/>
      <c r="V765" s="4"/>
      <c r="W765" s="4">
        <v>0</v>
      </c>
      <c r="X765" s="4">
        <v>1</v>
      </c>
      <c r="Y765" s="4">
        <v>0</v>
      </c>
      <c r="Z765" s="4"/>
      <c r="AA765" s="4"/>
      <c r="AB765" s="4"/>
    </row>
    <row r="766" spans="1:206" x14ac:dyDescent="0.2">
      <c r="A766" s="4">
        <v>50</v>
      </c>
      <c r="B766" s="4">
        <v>0</v>
      </c>
      <c r="C766" s="4">
        <v>0</v>
      </c>
      <c r="D766" s="4">
        <v>1</v>
      </c>
      <c r="E766" s="4">
        <v>225</v>
      </c>
      <c r="F766" s="4">
        <f>ROUND(Source!AV761,O766)</f>
        <v>4701.6099999999997</v>
      </c>
      <c r="G766" s="4" t="s">
        <v>49</v>
      </c>
      <c r="H766" s="4" t="s">
        <v>50</v>
      </c>
      <c r="I766" s="4"/>
      <c r="J766" s="4"/>
      <c r="K766" s="4">
        <v>225</v>
      </c>
      <c r="L766" s="4">
        <v>4</v>
      </c>
      <c r="M766" s="4">
        <v>3</v>
      </c>
      <c r="N766" s="4" t="s">
        <v>3</v>
      </c>
      <c r="O766" s="4">
        <v>2</v>
      </c>
      <c r="P766" s="4"/>
      <c r="Q766" s="4"/>
      <c r="R766" s="4"/>
      <c r="S766" s="4"/>
      <c r="T766" s="4"/>
      <c r="U766" s="4"/>
      <c r="V766" s="4"/>
      <c r="W766" s="4">
        <v>4701.6099999999997</v>
      </c>
      <c r="X766" s="4">
        <v>1</v>
      </c>
      <c r="Y766" s="4">
        <v>4701.6099999999997</v>
      </c>
      <c r="Z766" s="4"/>
      <c r="AA766" s="4"/>
      <c r="AB766" s="4"/>
    </row>
    <row r="767" spans="1:206" x14ac:dyDescent="0.2">
      <c r="A767" s="4">
        <v>50</v>
      </c>
      <c r="B767" s="4">
        <v>0</v>
      </c>
      <c r="C767" s="4">
        <v>0</v>
      </c>
      <c r="D767" s="4">
        <v>1</v>
      </c>
      <c r="E767" s="4">
        <v>226</v>
      </c>
      <c r="F767" s="4">
        <f>ROUND(Source!AW761,O767)</f>
        <v>4701.6099999999997</v>
      </c>
      <c r="G767" s="4" t="s">
        <v>51</v>
      </c>
      <c r="H767" s="4" t="s">
        <v>52</v>
      </c>
      <c r="I767" s="4"/>
      <c r="J767" s="4"/>
      <c r="K767" s="4">
        <v>226</v>
      </c>
      <c r="L767" s="4">
        <v>5</v>
      </c>
      <c r="M767" s="4">
        <v>3</v>
      </c>
      <c r="N767" s="4" t="s">
        <v>3</v>
      </c>
      <c r="O767" s="4">
        <v>2</v>
      </c>
      <c r="P767" s="4"/>
      <c r="Q767" s="4"/>
      <c r="R767" s="4"/>
      <c r="S767" s="4"/>
      <c r="T767" s="4"/>
      <c r="U767" s="4"/>
      <c r="V767" s="4"/>
      <c r="W767" s="4">
        <v>4701.6099999999997</v>
      </c>
      <c r="X767" s="4">
        <v>1</v>
      </c>
      <c r="Y767" s="4">
        <v>4701.6099999999997</v>
      </c>
      <c r="Z767" s="4"/>
      <c r="AA767" s="4"/>
      <c r="AB767" s="4"/>
    </row>
    <row r="768" spans="1:206" x14ac:dyDescent="0.2">
      <c r="A768" s="4">
        <v>50</v>
      </c>
      <c r="B768" s="4">
        <v>0</v>
      </c>
      <c r="C768" s="4">
        <v>0</v>
      </c>
      <c r="D768" s="4">
        <v>1</v>
      </c>
      <c r="E768" s="4">
        <v>227</v>
      </c>
      <c r="F768" s="4">
        <f>ROUND(Source!AX761,O768)</f>
        <v>0</v>
      </c>
      <c r="G768" s="4" t="s">
        <v>53</v>
      </c>
      <c r="H768" s="4" t="s">
        <v>54</v>
      </c>
      <c r="I768" s="4"/>
      <c r="J768" s="4"/>
      <c r="K768" s="4">
        <v>227</v>
      </c>
      <c r="L768" s="4">
        <v>6</v>
      </c>
      <c r="M768" s="4">
        <v>3</v>
      </c>
      <c r="N768" s="4" t="s">
        <v>3</v>
      </c>
      <c r="O768" s="4">
        <v>2</v>
      </c>
      <c r="P768" s="4"/>
      <c r="Q768" s="4"/>
      <c r="R768" s="4"/>
      <c r="S768" s="4"/>
      <c r="T768" s="4"/>
      <c r="U768" s="4"/>
      <c r="V768" s="4"/>
      <c r="W768" s="4">
        <v>0</v>
      </c>
      <c r="X768" s="4">
        <v>1</v>
      </c>
      <c r="Y768" s="4">
        <v>0</v>
      </c>
      <c r="Z768" s="4"/>
      <c r="AA768" s="4"/>
      <c r="AB768" s="4"/>
    </row>
    <row r="769" spans="1:28" x14ac:dyDescent="0.2">
      <c r="A769" s="4">
        <v>50</v>
      </c>
      <c r="B769" s="4">
        <v>0</v>
      </c>
      <c r="C769" s="4">
        <v>0</v>
      </c>
      <c r="D769" s="4">
        <v>1</v>
      </c>
      <c r="E769" s="4">
        <v>228</v>
      </c>
      <c r="F769" s="4">
        <f>ROUND(Source!AY761,O769)</f>
        <v>4701.6099999999997</v>
      </c>
      <c r="G769" s="4" t="s">
        <v>55</v>
      </c>
      <c r="H769" s="4" t="s">
        <v>56</v>
      </c>
      <c r="I769" s="4"/>
      <c r="J769" s="4"/>
      <c r="K769" s="4">
        <v>228</v>
      </c>
      <c r="L769" s="4">
        <v>7</v>
      </c>
      <c r="M769" s="4">
        <v>3</v>
      </c>
      <c r="N769" s="4" t="s">
        <v>3</v>
      </c>
      <c r="O769" s="4">
        <v>2</v>
      </c>
      <c r="P769" s="4"/>
      <c r="Q769" s="4"/>
      <c r="R769" s="4"/>
      <c r="S769" s="4"/>
      <c r="T769" s="4"/>
      <c r="U769" s="4"/>
      <c r="V769" s="4"/>
      <c r="W769" s="4">
        <v>4701.6099999999997</v>
      </c>
      <c r="X769" s="4">
        <v>1</v>
      </c>
      <c r="Y769" s="4">
        <v>4701.6099999999997</v>
      </c>
      <c r="Z769" s="4"/>
      <c r="AA769" s="4"/>
      <c r="AB769" s="4"/>
    </row>
    <row r="770" spans="1:28" x14ac:dyDescent="0.2">
      <c r="A770" s="4">
        <v>50</v>
      </c>
      <c r="B770" s="4">
        <v>0</v>
      </c>
      <c r="C770" s="4">
        <v>0</v>
      </c>
      <c r="D770" s="4">
        <v>1</v>
      </c>
      <c r="E770" s="4">
        <v>216</v>
      </c>
      <c r="F770" s="4">
        <f>ROUND(Source!AP761,O770)</f>
        <v>0</v>
      </c>
      <c r="G770" s="4" t="s">
        <v>57</v>
      </c>
      <c r="H770" s="4" t="s">
        <v>58</v>
      </c>
      <c r="I770" s="4"/>
      <c r="J770" s="4"/>
      <c r="K770" s="4">
        <v>216</v>
      </c>
      <c r="L770" s="4">
        <v>8</v>
      </c>
      <c r="M770" s="4">
        <v>3</v>
      </c>
      <c r="N770" s="4" t="s">
        <v>3</v>
      </c>
      <c r="O770" s="4">
        <v>2</v>
      </c>
      <c r="P770" s="4"/>
      <c r="Q770" s="4"/>
      <c r="R770" s="4"/>
      <c r="S770" s="4"/>
      <c r="T770" s="4"/>
      <c r="U770" s="4"/>
      <c r="V770" s="4"/>
      <c r="W770" s="4">
        <v>0</v>
      </c>
      <c r="X770" s="4">
        <v>1</v>
      </c>
      <c r="Y770" s="4">
        <v>0</v>
      </c>
      <c r="Z770" s="4"/>
      <c r="AA770" s="4"/>
      <c r="AB770" s="4"/>
    </row>
    <row r="771" spans="1:28" x14ac:dyDescent="0.2">
      <c r="A771" s="4">
        <v>50</v>
      </c>
      <c r="B771" s="4">
        <v>0</v>
      </c>
      <c r="C771" s="4">
        <v>0</v>
      </c>
      <c r="D771" s="4">
        <v>1</v>
      </c>
      <c r="E771" s="4">
        <v>223</v>
      </c>
      <c r="F771" s="4">
        <f>ROUND(Source!AQ761,O771)</f>
        <v>0</v>
      </c>
      <c r="G771" s="4" t="s">
        <v>59</v>
      </c>
      <c r="H771" s="4" t="s">
        <v>60</v>
      </c>
      <c r="I771" s="4"/>
      <c r="J771" s="4"/>
      <c r="K771" s="4">
        <v>223</v>
      </c>
      <c r="L771" s="4">
        <v>9</v>
      </c>
      <c r="M771" s="4">
        <v>3</v>
      </c>
      <c r="N771" s="4" t="s">
        <v>3</v>
      </c>
      <c r="O771" s="4">
        <v>2</v>
      </c>
      <c r="P771" s="4"/>
      <c r="Q771" s="4"/>
      <c r="R771" s="4"/>
      <c r="S771" s="4"/>
      <c r="T771" s="4"/>
      <c r="U771" s="4"/>
      <c r="V771" s="4"/>
      <c r="W771" s="4">
        <v>0</v>
      </c>
      <c r="X771" s="4">
        <v>1</v>
      </c>
      <c r="Y771" s="4">
        <v>0</v>
      </c>
      <c r="Z771" s="4"/>
      <c r="AA771" s="4"/>
      <c r="AB771" s="4"/>
    </row>
    <row r="772" spans="1:28" x14ac:dyDescent="0.2">
      <c r="A772" s="4">
        <v>50</v>
      </c>
      <c r="B772" s="4">
        <v>0</v>
      </c>
      <c r="C772" s="4">
        <v>0</v>
      </c>
      <c r="D772" s="4">
        <v>1</v>
      </c>
      <c r="E772" s="4">
        <v>229</v>
      </c>
      <c r="F772" s="4">
        <f>ROUND(Source!AZ761,O772)</f>
        <v>0</v>
      </c>
      <c r="G772" s="4" t="s">
        <v>61</v>
      </c>
      <c r="H772" s="4" t="s">
        <v>62</v>
      </c>
      <c r="I772" s="4"/>
      <c r="J772" s="4"/>
      <c r="K772" s="4">
        <v>229</v>
      </c>
      <c r="L772" s="4">
        <v>10</v>
      </c>
      <c r="M772" s="4">
        <v>3</v>
      </c>
      <c r="N772" s="4" t="s">
        <v>3</v>
      </c>
      <c r="O772" s="4">
        <v>2</v>
      </c>
      <c r="P772" s="4"/>
      <c r="Q772" s="4"/>
      <c r="R772" s="4"/>
      <c r="S772" s="4"/>
      <c r="T772" s="4"/>
      <c r="U772" s="4"/>
      <c r="V772" s="4"/>
      <c r="W772" s="4">
        <v>0</v>
      </c>
      <c r="X772" s="4">
        <v>1</v>
      </c>
      <c r="Y772" s="4">
        <v>0</v>
      </c>
      <c r="Z772" s="4"/>
      <c r="AA772" s="4"/>
      <c r="AB772" s="4"/>
    </row>
    <row r="773" spans="1:28" x14ac:dyDescent="0.2">
      <c r="A773" s="4">
        <v>50</v>
      </c>
      <c r="B773" s="4">
        <v>0</v>
      </c>
      <c r="C773" s="4">
        <v>0</v>
      </c>
      <c r="D773" s="4">
        <v>1</v>
      </c>
      <c r="E773" s="4">
        <v>203</v>
      </c>
      <c r="F773" s="4">
        <f>ROUND(Source!Q761,O773)</f>
        <v>5898.12</v>
      </c>
      <c r="G773" s="4" t="s">
        <v>63</v>
      </c>
      <c r="H773" s="4" t="s">
        <v>64</v>
      </c>
      <c r="I773" s="4"/>
      <c r="J773" s="4"/>
      <c r="K773" s="4">
        <v>203</v>
      </c>
      <c r="L773" s="4">
        <v>11</v>
      </c>
      <c r="M773" s="4">
        <v>3</v>
      </c>
      <c r="N773" s="4" t="s">
        <v>3</v>
      </c>
      <c r="O773" s="4">
        <v>2</v>
      </c>
      <c r="P773" s="4"/>
      <c r="Q773" s="4"/>
      <c r="R773" s="4"/>
      <c r="S773" s="4"/>
      <c r="T773" s="4"/>
      <c r="U773" s="4"/>
      <c r="V773" s="4"/>
      <c r="W773" s="4">
        <v>5898.12</v>
      </c>
      <c r="X773" s="4">
        <v>1</v>
      </c>
      <c r="Y773" s="4">
        <v>5898.12</v>
      </c>
      <c r="Z773" s="4"/>
      <c r="AA773" s="4"/>
      <c r="AB773" s="4"/>
    </row>
    <row r="774" spans="1:28" x14ac:dyDescent="0.2">
      <c r="A774" s="4">
        <v>50</v>
      </c>
      <c r="B774" s="4">
        <v>0</v>
      </c>
      <c r="C774" s="4">
        <v>0</v>
      </c>
      <c r="D774" s="4">
        <v>1</v>
      </c>
      <c r="E774" s="4">
        <v>231</v>
      </c>
      <c r="F774" s="4">
        <f>ROUND(Source!BB761,O774)</f>
        <v>0</v>
      </c>
      <c r="G774" s="4" t="s">
        <v>65</v>
      </c>
      <c r="H774" s="4" t="s">
        <v>66</v>
      </c>
      <c r="I774" s="4"/>
      <c r="J774" s="4"/>
      <c r="K774" s="4">
        <v>231</v>
      </c>
      <c r="L774" s="4">
        <v>12</v>
      </c>
      <c r="M774" s="4">
        <v>3</v>
      </c>
      <c r="N774" s="4" t="s">
        <v>3</v>
      </c>
      <c r="O774" s="4">
        <v>2</v>
      </c>
      <c r="P774" s="4"/>
      <c r="Q774" s="4"/>
      <c r="R774" s="4"/>
      <c r="S774" s="4"/>
      <c r="T774" s="4"/>
      <c r="U774" s="4"/>
      <c r="V774" s="4"/>
      <c r="W774" s="4">
        <v>0</v>
      </c>
      <c r="X774" s="4">
        <v>1</v>
      </c>
      <c r="Y774" s="4">
        <v>0</v>
      </c>
      <c r="Z774" s="4"/>
      <c r="AA774" s="4"/>
      <c r="AB774" s="4"/>
    </row>
    <row r="775" spans="1:28" x14ac:dyDescent="0.2">
      <c r="A775" s="4">
        <v>50</v>
      </c>
      <c r="B775" s="4">
        <v>0</v>
      </c>
      <c r="C775" s="4">
        <v>0</v>
      </c>
      <c r="D775" s="4">
        <v>1</v>
      </c>
      <c r="E775" s="4">
        <v>204</v>
      </c>
      <c r="F775" s="4">
        <f>ROUND(Source!R761,O775)</f>
        <v>3727.91</v>
      </c>
      <c r="G775" s="4" t="s">
        <v>67</v>
      </c>
      <c r="H775" s="4" t="s">
        <v>68</v>
      </c>
      <c r="I775" s="4"/>
      <c r="J775" s="4"/>
      <c r="K775" s="4">
        <v>204</v>
      </c>
      <c r="L775" s="4">
        <v>13</v>
      </c>
      <c r="M775" s="4">
        <v>3</v>
      </c>
      <c r="N775" s="4" t="s">
        <v>3</v>
      </c>
      <c r="O775" s="4">
        <v>2</v>
      </c>
      <c r="P775" s="4"/>
      <c r="Q775" s="4"/>
      <c r="R775" s="4"/>
      <c r="S775" s="4"/>
      <c r="T775" s="4"/>
      <c r="U775" s="4"/>
      <c r="V775" s="4"/>
      <c r="W775" s="4">
        <v>3727.91</v>
      </c>
      <c r="X775" s="4">
        <v>1</v>
      </c>
      <c r="Y775" s="4">
        <v>3727.91</v>
      </c>
      <c r="Z775" s="4"/>
      <c r="AA775" s="4"/>
      <c r="AB775" s="4"/>
    </row>
    <row r="776" spans="1:28" x14ac:dyDescent="0.2">
      <c r="A776" s="4">
        <v>50</v>
      </c>
      <c r="B776" s="4">
        <v>0</v>
      </c>
      <c r="C776" s="4">
        <v>0</v>
      </c>
      <c r="D776" s="4">
        <v>1</v>
      </c>
      <c r="E776" s="4">
        <v>205</v>
      </c>
      <c r="F776" s="4">
        <f>ROUND(Source!S761,O776)</f>
        <v>418710.75</v>
      </c>
      <c r="G776" s="4" t="s">
        <v>69</v>
      </c>
      <c r="H776" s="4" t="s">
        <v>70</v>
      </c>
      <c r="I776" s="4"/>
      <c r="J776" s="4"/>
      <c r="K776" s="4">
        <v>205</v>
      </c>
      <c r="L776" s="4">
        <v>14</v>
      </c>
      <c r="M776" s="4">
        <v>3</v>
      </c>
      <c r="N776" s="4" t="s">
        <v>3</v>
      </c>
      <c r="O776" s="4">
        <v>2</v>
      </c>
      <c r="P776" s="4"/>
      <c r="Q776" s="4"/>
      <c r="R776" s="4"/>
      <c r="S776" s="4"/>
      <c r="T776" s="4"/>
      <c r="U776" s="4"/>
      <c r="V776" s="4"/>
      <c r="W776" s="4">
        <v>418710.75</v>
      </c>
      <c r="X776" s="4">
        <v>1</v>
      </c>
      <c r="Y776" s="4">
        <v>418710.75</v>
      </c>
      <c r="Z776" s="4"/>
      <c r="AA776" s="4"/>
      <c r="AB776" s="4"/>
    </row>
    <row r="777" spans="1:28" x14ac:dyDescent="0.2">
      <c r="A777" s="4">
        <v>50</v>
      </c>
      <c r="B777" s="4">
        <v>0</v>
      </c>
      <c r="C777" s="4">
        <v>0</v>
      </c>
      <c r="D777" s="4">
        <v>1</v>
      </c>
      <c r="E777" s="4">
        <v>232</v>
      </c>
      <c r="F777" s="4">
        <f>ROUND(Source!BC761,O777)</f>
        <v>0</v>
      </c>
      <c r="G777" s="4" t="s">
        <v>71</v>
      </c>
      <c r="H777" s="4" t="s">
        <v>72</v>
      </c>
      <c r="I777" s="4"/>
      <c r="J777" s="4"/>
      <c r="K777" s="4">
        <v>232</v>
      </c>
      <c r="L777" s="4">
        <v>15</v>
      </c>
      <c r="M777" s="4">
        <v>3</v>
      </c>
      <c r="N777" s="4" t="s">
        <v>3</v>
      </c>
      <c r="O777" s="4">
        <v>2</v>
      </c>
      <c r="P777" s="4"/>
      <c r="Q777" s="4"/>
      <c r="R777" s="4"/>
      <c r="S777" s="4"/>
      <c r="T777" s="4"/>
      <c r="U777" s="4"/>
      <c r="V777" s="4"/>
      <c r="W777" s="4">
        <v>0</v>
      </c>
      <c r="X777" s="4">
        <v>1</v>
      </c>
      <c r="Y777" s="4">
        <v>0</v>
      </c>
      <c r="Z777" s="4"/>
      <c r="AA777" s="4"/>
      <c r="AB777" s="4"/>
    </row>
    <row r="778" spans="1:28" x14ac:dyDescent="0.2">
      <c r="A778" s="4">
        <v>50</v>
      </c>
      <c r="B778" s="4">
        <v>0</v>
      </c>
      <c r="C778" s="4">
        <v>0</v>
      </c>
      <c r="D778" s="4">
        <v>1</v>
      </c>
      <c r="E778" s="4">
        <v>214</v>
      </c>
      <c r="F778" s="4">
        <f>ROUND(Source!AS761,O778)</f>
        <v>0</v>
      </c>
      <c r="G778" s="4" t="s">
        <v>73</v>
      </c>
      <c r="H778" s="4" t="s">
        <v>74</v>
      </c>
      <c r="I778" s="4"/>
      <c r="J778" s="4"/>
      <c r="K778" s="4">
        <v>214</v>
      </c>
      <c r="L778" s="4">
        <v>16</v>
      </c>
      <c r="M778" s="4">
        <v>3</v>
      </c>
      <c r="N778" s="4" t="s">
        <v>3</v>
      </c>
      <c r="O778" s="4">
        <v>2</v>
      </c>
      <c r="P778" s="4"/>
      <c r="Q778" s="4"/>
      <c r="R778" s="4"/>
      <c r="S778" s="4"/>
      <c r="T778" s="4"/>
      <c r="U778" s="4"/>
      <c r="V778" s="4"/>
      <c r="W778" s="4">
        <v>0</v>
      </c>
      <c r="X778" s="4">
        <v>1</v>
      </c>
      <c r="Y778" s="4">
        <v>0</v>
      </c>
      <c r="Z778" s="4"/>
      <c r="AA778" s="4"/>
      <c r="AB778" s="4"/>
    </row>
    <row r="779" spans="1:28" x14ac:dyDescent="0.2">
      <c r="A779" s="4">
        <v>50</v>
      </c>
      <c r="B779" s="4">
        <v>0</v>
      </c>
      <c r="C779" s="4">
        <v>0</v>
      </c>
      <c r="D779" s="4">
        <v>1</v>
      </c>
      <c r="E779" s="4">
        <v>215</v>
      </c>
      <c r="F779" s="4">
        <f>ROUND(Source!AT761,O779)</f>
        <v>0</v>
      </c>
      <c r="G779" s="4" t="s">
        <v>75</v>
      </c>
      <c r="H779" s="4" t="s">
        <v>76</v>
      </c>
      <c r="I779" s="4"/>
      <c r="J779" s="4"/>
      <c r="K779" s="4">
        <v>215</v>
      </c>
      <c r="L779" s="4">
        <v>17</v>
      </c>
      <c r="M779" s="4">
        <v>3</v>
      </c>
      <c r="N779" s="4" t="s">
        <v>3</v>
      </c>
      <c r="O779" s="4">
        <v>2</v>
      </c>
      <c r="P779" s="4"/>
      <c r="Q779" s="4"/>
      <c r="R779" s="4"/>
      <c r="S779" s="4"/>
      <c r="T779" s="4"/>
      <c r="U779" s="4"/>
      <c r="V779" s="4"/>
      <c r="W779" s="4">
        <v>0</v>
      </c>
      <c r="X779" s="4">
        <v>1</v>
      </c>
      <c r="Y779" s="4">
        <v>0</v>
      </c>
      <c r="Z779" s="4"/>
      <c r="AA779" s="4"/>
      <c r="AB779" s="4"/>
    </row>
    <row r="780" spans="1:28" x14ac:dyDescent="0.2">
      <c r="A780" s="4">
        <v>50</v>
      </c>
      <c r="B780" s="4">
        <v>0</v>
      </c>
      <c r="C780" s="4">
        <v>0</v>
      </c>
      <c r="D780" s="4">
        <v>1</v>
      </c>
      <c r="E780" s="4">
        <v>217</v>
      </c>
      <c r="F780" s="4">
        <f>ROUND(Source!AU761,O780)</f>
        <v>768305.27</v>
      </c>
      <c r="G780" s="4" t="s">
        <v>77</v>
      </c>
      <c r="H780" s="4" t="s">
        <v>78</v>
      </c>
      <c r="I780" s="4"/>
      <c r="J780" s="4"/>
      <c r="K780" s="4">
        <v>217</v>
      </c>
      <c r="L780" s="4">
        <v>18</v>
      </c>
      <c r="M780" s="4">
        <v>3</v>
      </c>
      <c r="N780" s="4" t="s">
        <v>3</v>
      </c>
      <c r="O780" s="4">
        <v>2</v>
      </c>
      <c r="P780" s="4"/>
      <c r="Q780" s="4"/>
      <c r="R780" s="4"/>
      <c r="S780" s="4"/>
      <c r="T780" s="4"/>
      <c r="U780" s="4"/>
      <c r="V780" s="4"/>
      <c r="W780" s="4">
        <v>768305.27</v>
      </c>
      <c r="X780" s="4">
        <v>1</v>
      </c>
      <c r="Y780" s="4">
        <v>768305.27</v>
      </c>
      <c r="Z780" s="4"/>
      <c r="AA780" s="4"/>
      <c r="AB780" s="4"/>
    </row>
    <row r="781" spans="1:28" x14ac:dyDescent="0.2">
      <c r="A781" s="4">
        <v>50</v>
      </c>
      <c r="B781" s="4">
        <v>0</v>
      </c>
      <c r="C781" s="4">
        <v>0</v>
      </c>
      <c r="D781" s="4">
        <v>1</v>
      </c>
      <c r="E781" s="4">
        <v>230</v>
      </c>
      <c r="F781" s="4">
        <f>ROUND(Source!BA761,O781)</f>
        <v>0</v>
      </c>
      <c r="G781" s="4" t="s">
        <v>79</v>
      </c>
      <c r="H781" s="4" t="s">
        <v>80</v>
      </c>
      <c r="I781" s="4"/>
      <c r="J781" s="4"/>
      <c r="K781" s="4">
        <v>230</v>
      </c>
      <c r="L781" s="4">
        <v>19</v>
      </c>
      <c r="M781" s="4">
        <v>3</v>
      </c>
      <c r="N781" s="4" t="s">
        <v>3</v>
      </c>
      <c r="O781" s="4">
        <v>2</v>
      </c>
      <c r="P781" s="4"/>
      <c r="Q781" s="4"/>
      <c r="R781" s="4"/>
      <c r="S781" s="4"/>
      <c r="T781" s="4"/>
      <c r="U781" s="4"/>
      <c r="V781" s="4"/>
      <c r="W781" s="4">
        <v>0</v>
      </c>
      <c r="X781" s="4">
        <v>1</v>
      </c>
      <c r="Y781" s="4">
        <v>0</v>
      </c>
      <c r="Z781" s="4"/>
      <c r="AA781" s="4"/>
      <c r="AB781" s="4"/>
    </row>
    <row r="782" spans="1:28" x14ac:dyDescent="0.2">
      <c r="A782" s="4">
        <v>50</v>
      </c>
      <c r="B782" s="4">
        <v>0</v>
      </c>
      <c r="C782" s="4">
        <v>0</v>
      </c>
      <c r="D782" s="4">
        <v>1</v>
      </c>
      <c r="E782" s="4">
        <v>206</v>
      </c>
      <c r="F782" s="4">
        <f>ROUND(Source!T761,O782)</f>
        <v>0</v>
      </c>
      <c r="G782" s="4" t="s">
        <v>81</v>
      </c>
      <c r="H782" s="4" t="s">
        <v>82</v>
      </c>
      <c r="I782" s="4"/>
      <c r="J782" s="4"/>
      <c r="K782" s="4">
        <v>206</v>
      </c>
      <c r="L782" s="4">
        <v>20</v>
      </c>
      <c r="M782" s="4">
        <v>3</v>
      </c>
      <c r="N782" s="4" t="s">
        <v>3</v>
      </c>
      <c r="O782" s="4">
        <v>2</v>
      </c>
      <c r="P782" s="4"/>
      <c r="Q782" s="4"/>
      <c r="R782" s="4"/>
      <c r="S782" s="4"/>
      <c r="T782" s="4"/>
      <c r="U782" s="4"/>
      <c r="V782" s="4"/>
      <c r="W782" s="4">
        <v>0</v>
      </c>
      <c r="X782" s="4">
        <v>1</v>
      </c>
      <c r="Y782" s="4">
        <v>0</v>
      </c>
      <c r="Z782" s="4"/>
      <c r="AA782" s="4"/>
      <c r="AB782" s="4"/>
    </row>
    <row r="783" spans="1:28" x14ac:dyDescent="0.2">
      <c r="A783" s="4">
        <v>50</v>
      </c>
      <c r="B783" s="4">
        <v>0</v>
      </c>
      <c r="C783" s="4">
        <v>0</v>
      </c>
      <c r="D783" s="4">
        <v>1</v>
      </c>
      <c r="E783" s="4">
        <v>207</v>
      </c>
      <c r="F783" s="4">
        <f>Source!U761</f>
        <v>701.17298000000005</v>
      </c>
      <c r="G783" s="4" t="s">
        <v>83</v>
      </c>
      <c r="H783" s="4" t="s">
        <v>84</v>
      </c>
      <c r="I783" s="4"/>
      <c r="J783" s="4"/>
      <c r="K783" s="4">
        <v>207</v>
      </c>
      <c r="L783" s="4">
        <v>21</v>
      </c>
      <c r="M783" s="4">
        <v>3</v>
      </c>
      <c r="N783" s="4" t="s">
        <v>3</v>
      </c>
      <c r="O783" s="4">
        <v>-1</v>
      </c>
      <c r="P783" s="4"/>
      <c r="Q783" s="4"/>
      <c r="R783" s="4"/>
      <c r="S783" s="4"/>
      <c r="T783" s="4"/>
      <c r="U783" s="4"/>
      <c r="V783" s="4"/>
      <c r="W783" s="4">
        <v>701.17297999999994</v>
      </c>
      <c r="X783" s="4">
        <v>1</v>
      </c>
      <c r="Y783" s="4">
        <v>701.17297999999994</v>
      </c>
      <c r="Z783" s="4"/>
      <c r="AA783" s="4"/>
      <c r="AB783" s="4"/>
    </row>
    <row r="784" spans="1:28" x14ac:dyDescent="0.2">
      <c r="A784" s="4">
        <v>50</v>
      </c>
      <c r="B784" s="4">
        <v>0</v>
      </c>
      <c r="C784" s="4">
        <v>0</v>
      </c>
      <c r="D784" s="4">
        <v>1</v>
      </c>
      <c r="E784" s="4">
        <v>208</v>
      </c>
      <c r="F784" s="4">
        <f>Source!V761</f>
        <v>0</v>
      </c>
      <c r="G784" s="4" t="s">
        <v>85</v>
      </c>
      <c r="H784" s="4" t="s">
        <v>86</v>
      </c>
      <c r="I784" s="4"/>
      <c r="J784" s="4"/>
      <c r="K784" s="4">
        <v>208</v>
      </c>
      <c r="L784" s="4">
        <v>22</v>
      </c>
      <c r="M784" s="4">
        <v>3</v>
      </c>
      <c r="N784" s="4" t="s">
        <v>3</v>
      </c>
      <c r="O784" s="4">
        <v>-1</v>
      </c>
      <c r="P784" s="4"/>
      <c r="Q784" s="4"/>
      <c r="R784" s="4"/>
      <c r="S784" s="4"/>
      <c r="T784" s="4"/>
      <c r="U784" s="4"/>
      <c r="V784" s="4"/>
      <c r="W784" s="4">
        <v>0</v>
      </c>
      <c r="X784" s="4">
        <v>1</v>
      </c>
      <c r="Y784" s="4">
        <v>0</v>
      </c>
      <c r="Z784" s="4"/>
      <c r="AA784" s="4"/>
      <c r="AB784" s="4"/>
    </row>
    <row r="785" spans="1:28" x14ac:dyDescent="0.2">
      <c r="A785" s="4">
        <v>50</v>
      </c>
      <c r="B785" s="4">
        <v>0</v>
      </c>
      <c r="C785" s="4">
        <v>0</v>
      </c>
      <c r="D785" s="4">
        <v>1</v>
      </c>
      <c r="E785" s="4">
        <v>209</v>
      </c>
      <c r="F785" s="4">
        <f>ROUND(Source!W761,O785)</f>
        <v>0</v>
      </c>
      <c r="G785" s="4" t="s">
        <v>87</v>
      </c>
      <c r="H785" s="4" t="s">
        <v>88</v>
      </c>
      <c r="I785" s="4"/>
      <c r="J785" s="4"/>
      <c r="K785" s="4">
        <v>209</v>
      </c>
      <c r="L785" s="4">
        <v>23</v>
      </c>
      <c r="M785" s="4">
        <v>3</v>
      </c>
      <c r="N785" s="4" t="s">
        <v>3</v>
      </c>
      <c r="O785" s="4">
        <v>2</v>
      </c>
      <c r="P785" s="4"/>
      <c r="Q785" s="4"/>
      <c r="R785" s="4"/>
      <c r="S785" s="4"/>
      <c r="T785" s="4"/>
      <c r="U785" s="4"/>
      <c r="V785" s="4"/>
      <c r="W785" s="4">
        <v>0</v>
      </c>
      <c r="X785" s="4">
        <v>1</v>
      </c>
      <c r="Y785" s="4">
        <v>0</v>
      </c>
      <c r="Z785" s="4"/>
      <c r="AA785" s="4"/>
      <c r="AB785" s="4"/>
    </row>
    <row r="786" spans="1:28" x14ac:dyDescent="0.2">
      <c r="A786" s="4">
        <v>50</v>
      </c>
      <c r="B786" s="4">
        <v>0</v>
      </c>
      <c r="C786" s="4">
        <v>0</v>
      </c>
      <c r="D786" s="4">
        <v>1</v>
      </c>
      <c r="E786" s="4">
        <v>233</v>
      </c>
      <c r="F786" s="4">
        <f>ROUND(Source!BD761,O786)</f>
        <v>0</v>
      </c>
      <c r="G786" s="4" t="s">
        <v>89</v>
      </c>
      <c r="H786" s="4" t="s">
        <v>90</v>
      </c>
      <c r="I786" s="4"/>
      <c r="J786" s="4"/>
      <c r="K786" s="4">
        <v>233</v>
      </c>
      <c r="L786" s="4">
        <v>24</v>
      </c>
      <c r="M786" s="4">
        <v>3</v>
      </c>
      <c r="N786" s="4" t="s">
        <v>3</v>
      </c>
      <c r="O786" s="4">
        <v>2</v>
      </c>
      <c r="P786" s="4"/>
      <c r="Q786" s="4"/>
      <c r="R786" s="4"/>
      <c r="S786" s="4"/>
      <c r="T786" s="4"/>
      <c r="U786" s="4"/>
      <c r="V786" s="4"/>
      <c r="W786" s="4">
        <v>0</v>
      </c>
      <c r="X786" s="4">
        <v>1</v>
      </c>
      <c r="Y786" s="4">
        <v>0</v>
      </c>
      <c r="Z786" s="4"/>
      <c r="AA786" s="4"/>
      <c r="AB786" s="4"/>
    </row>
    <row r="787" spans="1:28" x14ac:dyDescent="0.2">
      <c r="A787" s="4">
        <v>50</v>
      </c>
      <c r="B787" s="4">
        <v>0</v>
      </c>
      <c r="C787" s="4">
        <v>0</v>
      </c>
      <c r="D787" s="4">
        <v>1</v>
      </c>
      <c r="E787" s="4">
        <v>210</v>
      </c>
      <c r="F787" s="4">
        <f>ROUND(Source!X761,O787)</f>
        <v>293097.53999999998</v>
      </c>
      <c r="G787" s="4" t="s">
        <v>91</v>
      </c>
      <c r="H787" s="4" t="s">
        <v>92</v>
      </c>
      <c r="I787" s="4"/>
      <c r="J787" s="4"/>
      <c r="K787" s="4">
        <v>210</v>
      </c>
      <c r="L787" s="4">
        <v>25</v>
      </c>
      <c r="M787" s="4">
        <v>3</v>
      </c>
      <c r="N787" s="4" t="s">
        <v>3</v>
      </c>
      <c r="O787" s="4">
        <v>2</v>
      </c>
      <c r="P787" s="4"/>
      <c r="Q787" s="4"/>
      <c r="R787" s="4"/>
      <c r="S787" s="4"/>
      <c r="T787" s="4"/>
      <c r="U787" s="4"/>
      <c r="V787" s="4"/>
      <c r="W787" s="4">
        <v>293097.53999999998</v>
      </c>
      <c r="X787" s="4">
        <v>1</v>
      </c>
      <c r="Y787" s="4">
        <v>293097.53999999998</v>
      </c>
      <c r="Z787" s="4"/>
      <c r="AA787" s="4"/>
      <c r="AB787" s="4"/>
    </row>
    <row r="788" spans="1:28" x14ac:dyDescent="0.2">
      <c r="A788" s="4">
        <v>50</v>
      </c>
      <c r="B788" s="4">
        <v>0</v>
      </c>
      <c r="C788" s="4">
        <v>0</v>
      </c>
      <c r="D788" s="4">
        <v>1</v>
      </c>
      <c r="E788" s="4">
        <v>211</v>
      </c>
      <c r="F788" s="4">
        <f>ROUND(Source!Y761,O788)</f>
        <v>41871.1</v>
      </c>
      <c r="G788" s="4" t="s">
        <v>93</v>
      </c>
      <c r="H788" s="4" t="s">
        <v>94</v>
      </c>
      <c r="I788" s="4"/>
      <c r="J788" s="4"/>
      <c r="K788" s="4">
        <v>211</v>
      </c>
      <c r="L788" s="4">
        <v>26</v>
      </c>
      <c r="M788" s="4">
        <v>3</v>
      </c>
      <c r="N788" s="4" t="s">
        <v>3</v>
      </c>
      <c r="O788" s="4">
        <v>2</v>
      </c>
      <c r="P788" s="4"/>
      <c r="Q788" s="4"/>
      <c r="R788" s="4"/>
      <c r="S788" s="4"/>
      <c r="T788" s="4"/>
      <c r="U788" s="4"/>
      <c r="V788" s="4"/>
      <c r="W788" s="4">
        <v>41871.1</v>
      </c>
      <c r="X788" s="4">
        <v>1</v>
      </c>
      <c r="Y788" s="4">
        <v>41871.1</v>
      </c>
      <c r="Z788" s="4"/>
      <c r="AA788" s="4"/>
      <c r="AB788" s="4"/>
    </row>
    <row r="789" spans="1:28" x14ac:dyDescent="0.2">
      <c r="A789" s="4">
        <v>50</v>
      </c>
      <c r="B789" s="4">
        <v>0</v>
      </c>
      <c r="C789" s="4">
        <v>0</v>
      </c>
      <c r="D789" s="4">
        <v>1</v>
      </c>
      <c r="E789" s="4">
        <v>224</v>
      </c>
      <c r="F789" s="4">
        <f>ROUND(Source!AR761,O789)</f>
        <v>768305.27</v>
      </c>
      <c r="G789" s="4" t="s">
        <v>95</v>
      </c>
      <c r="H789" s="4" t="s">
        <v>96</v>
      </c>
      <c r="I789" s="4"/>
      <c r="J789" s="4"/>
      <c r="K789" s="4">
        <v>224</v>
      </c>
      <c r="L789" s="4">
        <v>27</v>
      </c>
      <c r="M789" s="4">
        <v>3</v>
      </c>
      <c r="N789" s="4" t="s">
        <v>3</v>
      </c>
      <c r="O789" s="4">
        <v>2</v>
      </c>
      <c r="P789" s="4"/>
      <c r="Q789" s="4"/>
      <c r="R789" s="4"/>
      <c r="S789" s="4"/>
      <c r="T789" s="4"/>
      <c r="U789" s="4"/>
      <c r="V789" s="4"/>
      <c r="W789" s="4">
        <v>768305.27</v>
      </c>
      <c r="X789" s="4">
        <v>1</v>
      </c>
      <c r="Y789" s="4">
        <v>768305.27</v>
      </c>
      <c r="Z789" s="4"/>
      <c r="AA789" s="4"/>
      <c r="AB789" s="4"/>
    </row>
    <row r="790" spans="1:28" x14ac:dyDescent="0.2">
      <c r="A790" s="4">
        <v>50</v>
      </c>
      <c r="B790" s="4">
        <v>1</v>
      </c>
      <c r="C790" s="4">
        <v>0</v>
      </c>
      <c r="D790" s="4">
        <v>2</v>
      </c>
      <c r="E790" s="4">
        <v>0</v>
      </c>
      <c r="F790" s="4">
        <f>ROUND(F789,O790)</f>
        <v>768305.27</v>
      </c>
      <c r="G790" s="4" t="s">
        <v>370</v>
      </c>
      <c r="H790" s="4" t="s">
        <v>371</v>
      </c>
      <c r="I790" s="4"/>
      <c r="J790" s="4"/>
      <c r="K790" s="4">
        <v>212</v>
      </c>
      <c r="L790" s="4">
        <v>28</v>
      </c>
      <c r="M790" s="4">
        <v>0</v>
      </c>
      <c r="N790" s="4" t="s">
        <v>3</v>
      </c>
      <c r="O790" s="4">
        <v>2</v>
      </c>
      <c r="P790" s="4"/>
      <c r="Q790" s="4"/>
      <c r="R790" s="4"/>
      <c r="S790" s="4"/>
      <c r="T790" s="4"/>
      <c r="U790" s="4"/>
      <c r="V790" s="4"/>
      <c r="W790" s="4">
        <v>768305.27</v>
      </c>
      <c r="X790" s="4">
        <v>1</v>
      </c>
      <c r="Y790" s="4">
        <v>768305.27</v>
      </c>
      <c r="Z790" s="4"/>
      <c r="AA790" s="4"/>
      <c r="AB790" s="4"/>
    </row>
    <row r="791" spans="1:28" x14ac:dyDescent="0.2">
      <c r="A791" s="4">
        <v>50</v>
      </c>
      <c r="B791" s="4">
        <v>1</v>
      </c>
      <c r="C791" s="4">
        <v>0</v>
      </c>
      <c r="D791" s="4">
        <v>2</v>
      </c>
      <c r="E791" s="4">
        <v>0</v>
      </c>
      <c r="F791" s="4">
        <f>ROUND(F790*0.22,O791)</f>
        <v>169027.16</v>
      </c>
      <c r="G791" s="4" t="s">
        <v>372</v>
      </c>
      <c r="H791" s="4" t="s">
        <v>585</v>
      </c>
      <c r="I791" s="4"/>
      <c r="J791" s="4"/>
      <c r="K791" s="4">
        <v>212</v>
      </c>
      <c r="L791" s="4">
        <v>29</v>
      </c>
      <c r="M791" s="4">
        <v>0</v>
      </c>
      <c r="N791" s="4" t="s">
        <v>3</v>
      </c>
      <c r="O791" s="4">
        <v>2</v>
      </c>
      <c r="P791" s="4"/>
      <c r="Q791" s="4"/>
      <c r="R791" s="4"/>
      <c r="S791" s="4"/>
      <c r="T791" s="4"/>
      <c r="U791" s="4"/>
      <c r="V791" s="4"/>
      <c r="W791" s="4">
        <v>153661.04999999999</v>
      </c>
      <c r="X791" s="4">
        <v>1</v>
      </c>
      <c r="Y791" s="4">
        <v>153661.04999999999</v>
      </c>
      <c r="Z791" s="4"/>
      <c r="AA791" s="4"/>
      <c r="AB791" s="4"/>
    </row>
    <row r="792" spans="1:28" x14ac:dyDescent="0.2">
      <c r="A792" s="4">
        <v>50</v>
      </c>
      <c r="B792" s="4">
        <v>1</v>
      </c>
      <c r="C792" s="4">
        <v>0</v>
      </c>
      <c r="D792" s="4">
        <v>2</v>
      </c>
      <c r="E792" s="4">
        <v>0</v>
      </c>
      <c r="F792" s="4">
        <f>ROUND(F790+F791,O792)</f>
        <v>937332.43</v>
      </c>
      <c r="G792" s="4" t="s">
        <v>374</v>
      </c>
      <c r="H792" s="4" t="s">
        <v>375</v>
      </c>
      <c r="I792" s="4"/>
      <c r="J792" s="4"/>
      <c r="K792" s="4">
        <v>212</v>
      </c>
      <c r="L792" s="4">
        <v>30</v>
      </c>
      <c r="M792" s="4">
        <v>0</v>
      </c>
      <c r="N792" s="4" t="s">
        <v>3</v>
      </c>
      <c r="O792" s="4">
        <v>2</v>
      </c>
      <c r="P792" s="4"/>
      <c r="Q792" s="4"/>
      <c r="R792" s="4"/>
      <c r="S792" s="4"/>
      <c r="T792" s="4"/>
      <c r="U792" s="4"/>
      <c r="V792" s="4"/>
      <c r="W792" s="4">
        <v>921966.32</v>
      </c>
      <c r="X792" s="4">
        <v>1</v>
      </c>
      <c r="Y792" s="4">
        <v>921966.32</v>
      </c>
      <c r="Z792" s="4"/>
      <c r="AA792" s="4"/>
      <c r="AB792" s="4"/>
    </row>
    <row r="794" spans="1:28" x14ac:dyDescent="0.2">
      <c r="A794" s="5">
        <v>61</v>
      </c>
      <c r="B794" s="5"/>
      <c r="C794" s="5"/>
      <c r="D794" s="5"/>
      <c r="E794" s="5"/>
      <c r="F794" s="5">
        <v>0</v>
      </c>
      <c r="G794" s="5" t="s">
        <v>3</v>
      </c>
      <c r="H794" s="5" t="s">
        <v>3</v>
      </c>
    </row>
    <row r="795" spans="1:28" x14ac:dyDescent="0.2">
      <c r="A795" s="5">
        <v>61</v>
      </c>
      <c r="B795" s="5"/>
      <c r="C795" s="5"/>
      <c r="D795" s="5"/>
      <c r="E795" s="5"/>
      <c r="F795" s="5">
        <v>0</v>
      </c>
      <c r="G795" s="5" t="s">
        <v>376</v>
      </c>
      <c r="H795" s="5" t="s">
        <v>377</v>
      </c>
    </row>
    <row r="798" spans="1:28" x14ac:dyDescent="0.2">
      <c r="A798">
        <v>-1</v>
      </c>
    </row>
    <row r="800" spans="1:28" x14ac:dyDescent="0.2">
      <c r="A800" s="3">
        <v>75</v>
      </c>
      <c r="B800" s="3" t="s">
        <v>378</v>
      </c>
      <c r="C800" s="3">
        <v>2025</v>
      </c>
      <c r="D800" s="3">
        <v>0</v>
      </c>
      <c r="E800" s="3">
        <v>10</v>
      </c>
      <c r="F800" s="3">
        <v>0</v>
      </c>
      <c r="G800" s="3">
        <v>0</v>
      </c>
      <c r="H800" s="3">
        <v>1</v>
      </c>
      <c r="I800" s="3">
        <v>0</v>
      </c>
      <c r="J800" s="3">
        <v>1</v>
      </c>
      <c r="K800" s="3">
        <v>78</v>
      </c>
      <c r="L800" s="3">
        <v>30</v>
      </c>
      <c r="M800" s="3">
        <v>0</v>
      </c>
      <c r="N800" s="3">
        <v>1473091778</v>
      </c>
      <c r="O800" s="3">
        <v>1</v>
      </c>
    </row>
    <row r="804" spans="1:5" x14ac:dyDescent="0.2">
      <c r="A804">
        <v>65</v>
      </c>
      <c r="C804">
        <v>1</v>
      </c>
      <c r="D804">
        <v>0</v>
      </c>
      <c r="E804">
        <v>245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C54"/>
  <sheetViews>
    <sheetView workbookViewId="0"/>
  </sheetViews>
  <sheetFormatPr defaultColWidth="9.140625" defaultRowHeight="12.75" x14ac:dyDescent="0.2"/>
  <cols>
    <col min="1" max="256" width="9.140625" customWidth="1"/>
  </cols>
  <sheetData>
    <row r="1" spans="1:133" x14ac:dyDescent="0.2">
      <c r="A1">
        <v>0</v>
      </c>
      <c r="B1" t="s">
        <v>0</v>
      </c>
      <c r="D1" t="s">
        <v>379</v>
      </c>
      <c r="F1">
        <v>0</v>
      </c>
      <c r="G1">
        <v>0</v>
      </c>
      <c r="H1">
        <v>0</v>
      </c>
      <c r="I1" t="s">
        <v>2</v>
      </c>
      <c r="J1" t="s">
        <v>3</v>
      </c>
      <c r="K1">
        <v>1</v>
      </c>
      <c r="L1">
        <v>48718</v>
      </c>
      <c r="M1">
        <v>997253121</v>
      </c>
      <c r="N1">
        <v>11</v>
      </c>
      <c r="O1">
        <v>12</v>
      </c>
      <c r="P1">
        <v>0</v>
      </c>
      <c r="Q1">
        <v>1</v>
      </c>
    </row>
    <row r="12" spans="1:133" x14ac:dyDescent="0.2">
      <c r="A12" s="1">
        <v>1</v>
      </c>
      <c r="B12" s="1">
        <v>54</v>
      </c>
      <c r="C12" s="1">
        <v>0</v>
      </c>
      <c r="D12" s="1"/>
      <c r="E12" s="1">
        <v>0</v>
      </c>
      <c r="F12" s="1" t="s">
        <v>3</v>
      </c>
      <c r="G12" s="1" t="s">
        <v>4</v>
      </c>
      <c r="H12" s="1" t="s">
        <v>3</v>
      </c>
      <c r="I12" s="1">
        <v>0</v>
      </c>
      <c r="J12" s="1" t="s">
        <v>3</v>
      </c>
      <c r="K12" s="1">
        <v>0</v>
      </c>
      <c r="L12" s="1">
        <v>0</v>
      </c>
      <c r="M12" s="1">
        <v>2</v>
      </c>
      <c r="N12" s="1"/>
      <c r="O12" s="1">
        <v>0</v>
      </c>
      <c r="P12" s="1">
        <v>0</v>
      </c>
      <c r="Q12" s="1">
        <v>0</v>
      </c>
      <c r="R12" s="1">
        <v>108</v>
      </c>
      <c r="S12" s="1"/>
      <c r="T12" s="1">
        <v>1</v>
      </c>
      <c r="U12" s="1" t="s">
        <v>3</v>
      </c>
      <c r="V12" s="1">
        <v>0</v>
      </c>
      <c r="W12" s="1" t="s">
        <v>3</v>
      </c>
      <c r="X12" s="1"/>
      <c r="Y12" s="1"/>
      <c r="Z12" s="1"/>
      <c r="AA12" s="1"/>
      <c r="AB12" s="1" t="s">
        <v>3</v>
      </c>
      <c r="AC12" s="1" t="s">
        <v>3</v>
      </c>
      <c r="AD12" s="1" t="s">
        <v>3</v>
      </c>
      <c r="AE12" s="1" t="s">
        <v>3</v>
      </c>
      <c r="AF12" s="1" t="s">
        <v>3</v>
      </c>
      <c r="AG12" s="1" t="s">
        <v>3</v>
      </c>
      <c r="AH12" s="1"/>
      <c r="AI12" s="1"/>
      <c r="AJ12" s="1"/>
      <c r="AK12" s="1"/>
      <c r="AL12" s="1" t="s">
        <v>3</v>
      </c>
      <c r="AM12" s="1" t="s">
        <v>3</v>
      </c>
      <c r="AN12" s="1" t="s">
        <v>3</v>
      </c>
      <c r="AO12" s="1" t="s">
        <v>3</v>
      </c>
      <c r="AP12" s="1" t="s">
        <v>3</v>
      </c>
      <c r="AQ12" s="1" t="s">
        <v>3</v>
      </c>
      <c r="AR12" s="1" t="s">
        <v>3</v>
      </c>
      <c r="AS12" s="1" t="s">
        <v>3</v>
      </c>
      <c r="AT12" s="1"/>
      <c r="AU12" s="1"/>
      <c r="AV12" s="1"/>
      <c r="AW12" s="1"/>
      <c r="AX12" s="1"/>
      <c r="AY12" s="1"/>
      <c r="AZ12" s="1"/>
      <c r="BA12" s="1"/>
      <c r="BB12" s="1">
        <v>0</v>
      </c>
      <c r="BC12" s="1"/>
      <c r="BD12" s="1"/>
      <c r="BE12" s="1"/>
      <c r="BF12" s="1"/>
      <c r="BG12" s="1"/>
      <c r="BH12" s="1" t="s">
        <v>5</v>
      </c>
      <c r="BI12" s="1" t="s">
        <v>6</v>
      </c>
      <c r="BJ12" s="1">
        <v>1</v>
      </c>
      <c r="BK12" s="1">
        <v>1</v>
      </c>
      <c r="BL12" s="1">
        <v>0</v>
      </c>
      <c r="BM12" s="1">
        <v>0</v>
      </c>
      <c r="BN12" s="1">
        <v>1</v>
      </c>
      <c r="BO12" s="1">
        <v>0</v>
      </c>
      <c r="BP12" s="1">
        <v>6</v>
      </c>
      <c r="BQ12" s="1">
        <v>2</v>
      </c>
      <c r="BR12" s="1">
        <v>1</v>
      </c>
      <c r="BS12" s="1">
        <v>1</v>
      </c>
      <c r="BT12" s="1">
        <v>1</v>
      </c>
      <c r="BU12" s="1">
        <v>0</v>
      </c>
      <c r="BV12" s="1">
        <v>1</v>
      </c>
      <c r="BW12" s="1">
        <v>1</v>
      </c>
      <c r="BX12" s="1">
        <v>0</v>
      </c>
      <c r="BY12" s="1" t="s">
        <v>7</v>
      </c>
      <c r="BZ12" s="1" t="s">
        <v>8</v>
      </c>
      <c r="CA12" s="1" t="s">
        <v>9</v>
      </c>
      <c r="CB12" s="1" t="s">
        <v>9</v>
      </c>
      <c r="CC12" s="1" t="s">
        <v>9</v>
      </c>
      <c r="CD12" s="1" t="s">
        <v>9</v>
      </c>
      <c r="CE12" s="1" t="s">
        <v>10</v>
      </c>
      <c r="CF12" s="1">
        <v>0</v>
      </c>
      <c r="CG12" s="1">
        <v>0</v>
      </c>
      <c r="CH12" s="1">
        <v>16777226</v>
      </c>
      <c r="CI12" s="1" t="s">
        <v>3</v>
      </c>
      <c r="CJ12" s="1" t="s">
        <v>3</v>
      </c>
      <c r="CK12" s="1">
        <v>0</v>
      </c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>
        <v>0</v>
      </c>
      <c r="CZ12" s="1" t="s">
        <v>3</v>
      </c>
      <c r="DA12" s="1" t="s">
        <v>3</v>
      </c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>
        <v>0</v>
      </c>
    </row>
    <row r="14" spans="1:133" x14ac:dyDescent="0.2">
      <c r="A14" s="1">
        <v>22</v>
      </c>
      <c r="B14" s="1">
        <v>1</v>
      </c>
      <c r="C14" s="1">
        <v>0</v>
      </c>
      <c r="D14" s="1">
        <v>1473091778</v>
      </c>
      <c r="E14" s="1">
        <v>0</v>
      </c>
      <c r="F14" s="1">
        <v>2</v>
      </c>
      <c r="G14" s="1">
        <v>1</v>
      </c>
      <c r="H14" s="1"/>
      <c r="I14" s="1"/>
      <c r="J14" s="1"/>
      <c r="K14" s="1"/>
      <c r="L14" s="1"/>
      <c r="M14" s="1"/>
      <c r="N14" s="1"/>
      <c r="O14" s="1"/>
    </row>
    <row r="16" spans="1:133" x14ac:dyDescent="0.2">
      <c r="A16" s="6">
        <v>3</v>
      </c>
      <c r="B16" s="6">
        <v>0</v>
      </c>
      <c r="C16" s="6" t="s">
        <v>11</v>
      </c>
      <c r="D16" s="6" t="s">
        <v>11</v>
      </c>
      <c r="E16" s="7">
        <f>ROUND((Source!F748)/1000,2)</f>
        <v>0</v>
      </c>
      <c r="F16" s="7">
        <f>ROUND((Source!F749)/1000,2)</f>
        <v>0</v>
      </c>
      <c r="G16" s="7">
        <f>ROUND((Source!F740)/1000,2)</f>
        <v>0</v>
      </c>
      <c r="H16" s="7">
        <f>ROUND((Source!F750)/1000+(Source!F751)/1000,2)</f>
        <v>768.31</v>
      </c>
      <c r="I16" s="7">
        <f>E16+F16+G16+H16</f>
        <v>768.31</v>
      </c>
      <c r="J16" s="7">
        <f>ROUND((Source!F746+Source!F745)/1000,2)</f>
        <v>422.44</v>
      </c>
      <c r="AI16" s="6">
        <v>0</v>
      </c>
      <c r="AJ16" s="6">
        <v>0</v>
      </c>
      <c r="AK16" s="6" t="s">
        <v>3</v>
      </c>
      <c r="AL16" s="6" t="s">
        <v>3</v>
      </c>
      <c r="AM16" s="6" t="s">
        <v>3</v>
      </c>
      <c r="AN16" s="6">
        <v>0</v>
      </c>
      <c r="AO16" s="6" t="s">
        <v>3</v>
      </c>
      <c r="AP16" s="6" t="s">
        <v>3</v>
      </c>
      <c r="AT16" s="7">
        <v>429310.48</v>
      </c>
      <c r="AU16" s="7">
        <v>4701.6099999999997</v>
      </c>
      <c r="AV16" s="7">
        <v>0</v>
      </c>
      <c r="AW16" s="7">
        <v>0</v>
      </c>
      <c r="AX16" s="7">
        <v>0</v>
      </c>
      <c r="AY16" s="7">
        <v>5898.12</v>
      </c>
      <c r="AZ16" s="7">
        <v>3727.91</v>
      </c>
      <c r="BA16" s="7">
        <v>418710.75</v>
      </c>
      <c r="BB16" s="7">
        <v>0</v>
      </c>
      <c r="BC16" s="7">
        <v>0</v>
      </c>
      <c r="BD16" s="7">
        <v>768305.27</v>
      </c>
      <c r="BE16" s="7">
        <v>0</v>
      </c>
      <c r="BF16" s="7">
        <v>701.17297999999994</v>
      </c>
      <c r="BG16" s="7">
        <v>0</v>
      </c>
      <c r="BH16" s="7">
        <v>0</v>
      </c>
      <c r="BI16" s="7">
        <v>293097.53999999998</v>
      </c>
      <c r="BJ16" s="7">
        <v>41871.1</v>
      </c>
      <c r="BK16" s="7">
        <v>768305.27</v>
      </c>
    </row>
    <row r="18" spans="1:19" x14ac:dyDescent="0.2">
      <c r="A18">
        <v>51</v>
      </c>
      <c r="E18" s="5">
        <f>SUMIF(A16:A17,3,E16:E17)</f>
        <v>0</v>
      </c>
      <c r="F18" s="5">
        <f>SUMIF(A16:A17,3,F16:F17)</f>
        <v>0</v>
      </c>
      <c r="G18" s="5">
        <f>SUMIF(A16:A17,3,G16:G17)</f>
        <v>0</v>
      </c>
      <c r="H18" s="5">
        <f>SUMIF(A16:A17,3,H16:H17)</f>
        <v>768.31</v>
      </c>
      <c r="I18" s="5">
        <f>SUMIF(A16:A17,3,I16:I17)</f>
        <v>768.31</v>
      </c>
      <c r="J18" s="5">
        <f>SUMIF(A16:A17,3,J16:J17)</f>
        <v>422.44</v>
      </c>
      <c r="K18" s="5"/>
      <c r="L18" s="5"/>
      <c r="M18" s="5"/>
      <c r="N18" s="5"/>
      <c r="O18" s="5"/>
      <c r="P18" s="5"/>
      <c r="Q18" s="5"/>
      <c r="R18" s="5"/>
      <c r="S18" s="5"/>
    </row>
    <row r="20" spans="1:19" x14ac:dyDescent="0.2">
      <c r="A20" s="4">
        <v>50</v>
      </c>
      <c r="B20" s="4">
        <v>0</v>
      </c>
      <c r="C20" s="4">
        <v>0</v>
      </c>
      <c r="D20" s="4">
        <v>1</v>
      </c>
      <c r="E20" s="4">
        <v>201</v>
      </c>
      <c r="F20" s="4">
        <v>429310.48</v>
      </c>
      <c r="G20" s="4" t="s">
        <v>43</v>
      </c>
      <c r="H20" s="4" t="s">
        <v>44</v>
      </c>
      <c r="I20" s="4"/>
      <c r="J20" s="4"/>
      <c r="K20" s="4">
        <v>201</v>
      </c>
      <c r="L20" s="4">
        <v>1</v>
      </c>
      <c r="M20" s="4">
        <v>3</v>
      </c>
      <c r="N20" s="4" t="s">
        <v>3</v>
      </c>
      <c r="O20" s="4">
        <v>2</v>
      </c>
      <c r="P20" s="4"/>
    </row>
    <row r="21" spans="1:19" x14ac:dyDescent="0.2">
      <c r="A21" s="4">
        <v>50</v>
      </c>
      <c r="B21" s="4">
        <v>0</v>
      </c>
      <c r="C21" s="4">
        <v>0</v>
      </c>
      <c r="D21" s="4">
        <v>1</v>
      </c>
      <c r="E21" s="4">
        <v>202</v>
      </c>
      <c r="F21" s="4">
        <v>4701.6099999999997</v>
      </c>
      <c r="G21" s="4" t="s">
        <v>45</v>
      </c>
      <c r="H21" s="4" t="s">
        <v>46</v>
      </c>
      <c r="I21" s="4"/>
      <c r="J21" s="4"/>
      <c r="K21" s="4">
        <v>202</v>
      </c>
      <c r="L21" s="4">
        <v>2</v>
      </c>
      <c r="M21" s="4">
        <v>3</v>
      </c>
      <c r="N21" s="4" t="s">
        <v>3</v>
      </c>
      <c r="O21" s="4">
        <v>2</v>
      </c>
      <c r="P21" s="4"/>
    </row>
    <row r="22" spans="1:19" x14ac:dyDescent="0.2">
      <c r="A22" s="4">
        <v>50</v>
      </c>
      <c r="B22" s="4">
        <v>0</v>
      </c>
      <c r="C22" s="4">
        <v>0</v>
      </c>
      <c r="D22" s="4">
        <v>1</v>
      </c>
      <c r="E22" s="4">
        <v>222</v>
      </c>
      <c r="F22" s="4">
        <v>0</v>
      </c>
      <c r="G22" s="4" t="s">
        <v>47</v>
      </c>
      <c r="H22" s="4" t="s">
        <v>48</v>
      </c>
      <c r="I22" s="4"/>
      <c r="J22" s="4"/>
      <c r="K22" s="4">
        <v>222</v>
      </c>
      <c r="L22" s="4">
        <v>3</v>
      </c>
      <c r="M22" s="4">
        <v>3</v>
      </c>
      <c r="N22" s="4" t="s">
        <v>3</v>
      </c>
      <c r="O22" s="4">
        <v>2</v>
      </c>
      <c r="P22" s="4"/>
    </row>
    <row r="23" spans="1:19" x14ac:dyDescent="0.2">
      <c r="A23" s="4">
        <v>50</v>
      </c>
      <c r="B23" s="4">
        <v>0</v>
      </c>
      <c r="C23" s="4">
        <v>0</v>
      </c>
      <c r="D23" s="4">
        <v>1</v>
      </c>
      <c r="E23" s="4">
        <v>225</v>
      </c>
      <c r="F23" s="4">
        <v>4701.6099999999997</v>
      </c>
      <c r="G23" s="4" t="s">
        <v>49</v>
      </c>
      <c r="H23" s="4" t="s">
        <v>50</v>
      </c>
      <c r="I23" s="4"/>
      <c r="J23" s="4"/>
      <c r="K23" s="4">
        <v>225</v>
      </c>
      <c r="L23" s="4">
        <v>4</v>
      </c>
      <c r="M23" s="4">
        <v>3</v>
      </c>
      <c r="N23" s="4" t="s">
        <v>3</v>
      </c>
      <c r="O23" s="4">
        <v>2</v>
      </c>
      <c r="P23" s="4"/>
    </row>
    <row r="24" spans="1:19" x14ac:dyDescent="0.2">
      <c r="A24" s="4">
        <v>50</v>
      </c>
      <c r="B24" s="4">
        <v>0</v>
      </c>
      <c r="C24" s="4">
        <v>0</v>
      </c>
      <c r="D24" s="4">
        <v>1</v>
      </c>
      <c r="E24" s="4">
        <v>226</v>
      </c>
      <c r="F24" s="4">
        <v>4701.6099999999997</v>
      </c>
      <c r="G24" s="4" t="s">
        <v>51</v>
      </c>
      <c r="H24" s="4" t="s">
        <v>52</v>
      </c>
      <c r="I24" s="4"/>
      <c r="J24" s="4"/>
      <c r="K24" s="4">
        <v>226</v>
      </c>
      <c r="L24" s="4">
        <v>5</v>
      </c>
      <c r="M24" s="4">
        <v>3</v>
      </c>
      <c r="N24" s="4" t="s">
        <v>3</v>
      </c>
      <c r="O24" s="4">
        <v>2</v>
      </c>
      <c r="P24" s="4"/>
    </row>
    <row r="25" spans="1:19" x14ac:dyDescent="0.2">
      <c r="A25" s="4">
        <v>50</v>
      </c>
      <c r="B25" s="4">
        <v>0</v>
      </c>
      <c r="C25" s="4">
        <v>0</v>
      </c>
      <c r="D25" s="4">
        <v>1</v>
      </c>
      <c r="E25" s="4">
        <v>227</v>
      </c>
      <c r="F25" s="4">
        <v>0</v>
      </c>
      <c r="G25" s="4" t="s">
        <v>53</v>
      </c>
      <c r="H25" s="4" t="s">
        <v>54</v>
      </c>
      <c r="I25" s="4"/>
      <c r="J25" s="4"/>
      <c r="K25" s="4">
        <v>227</v>
      </c>
      <c r="L25" s="4">
        <v>6</v>
      </c>
      <c r="M25" s="4">
        <v>3</v>
      </c>
      <c r="N25" s="4" t="s">
        <v>3</v>
      </c>
      <c r="O25" s="4">
        <v>2</v>
      </c>
      <c r="P25" s="4"/>
    </row>
    <row r="26" spans="1:19" x14ac:dyDescent="0.2">
      <c r="A26" s="4">
        <v>50</v>
      </c>
      <c r="B26" s="4">
        <v>0</v>
      </c>
      <c r="C26" s="4">
        <v>0</v>
      </c>
      <c r="D26" s="4">
        <v>1</v>
      </c>
      <c r="E26" s="4">
        <v>228</v>
      </c>
      <c r="F26" s="4">
        <v>4701.6099999999997</v>
      </c>
      <c r="G26" s="4" t="s">
        <v>55</v>
      </c>
      <c r="H26" s="4" t="s">
        <v>56</v>
      </c>
      <c r="I26" s="4"/>
      <c r="J26" s="4"/>
      <c r="K26" s="4">
        <v>228</v>
      </c>
      <c r="L26" s="4">
        <v>7</v>
      </c>
      <c r="M26" s="4">
        <v>3</v>
      </c>
      <c r="N26" s="4" t="s">
        <v>3</v>
      </c>
      <c r="O26" s="4">
        <v>2</v>
      </c>
      <c r="P26" s="4"/>
    </row>
    <row r="27" spans="1:19" x14ac:dyDescent="0.2">
      <c r="A27" s="4">
        <v>50</v>
      </c>
      <c r="B27" s="4">
        <v>0</v>
      </c>
      <c r="C27" s="4">
        <v>0</v>
      </c>
      <c r="D27" s="4">
        <v>1</v>
      </c>
      <c r="E27" s="4">
        <v>216</v>
      </c>
      <c r="F27" s="4">
        <v>0</v>
      </c>
      <c r="G27" s="4" t="s">
        <v>57</v>
      </c>
      <c r="H27" s="4" t="s">
        <v>58</v>
      </c>
      <c r="I27" s="4"/>
      <c r="J27" s="4"/>
      <c r="K27" s="4">
        <v>216</v>
      </c>
      <c r="L27" s="4">
        <v>8</v>
      </c>
      <c r="M27" s="4">
        <v>3</v>
      </c>
      <c r="N27" s="4" t="s">
        <v>3</v>
      </c>
      <c r="O27" s="4">
        <v>2</v>
      </c>
      <c r="P27" s="4"/>
    </row>
    <row r="28" spans="1:19" x14ac:dyDescent="0.2">
      <c r="A28" s="4">
        <v>50</v>
      </c>
      <c r="B28" s="4">
        <v>0</v>
      </c>
      <c r="C28" s="4">
        <v>0</v>
      </c>
      <c r="D28" s="4">
        <v>1</v>
      </c>
      <c r="E28" s="4">
        <v>223</v>
      </c>
      <c r="F28" s="4">
        <v>0</v>
      </c>
      <c r="G28" s="4" t="s">
        <v>59</v>
      </c>
      <c r="H28" s="4" t="s">
        <v>60</v>
      </c>
      <c r="I28" s="4"/>
      <c r="J28" s="4"/>
      <c r="K28" s="4">
        <v>223</v>
      </c>
      <c r="L28" s="4">
        <v>9</v>
      </c>
      <c r="M28" s="4">
        <v>3</v>
      </c>
      <c r="N28" s="4" t="s">
        <v>3</v>
      </c>
      <c r="O28" s="4">
        <v>2</v>
      </c>
      <c r="P28" s="4"/>
    </row>
    <row r="29" spans="1:19" x14ac:dyDescent="0.2">
      <c r="A29" s="4">
        <v>50</v>
      </c>
      <c r="B29" s="4">
        <v>0</v>
      </c>
      <c r="C29" s="4">
        <v>0</v>
      </c>
      <c r="D29" s="4">
        <v>1</v>
      </c>
      <c r="E29" s="4">
        <v>229</v>
      </c>
      <c r="F29" s="4">
        <v>0</v>
      </c>
      <c r="G29" s="4" t="s">
        <v>61</v>
      </c>
      <c r="H29" s="4" t="s">
        <v>62</v>
      </c>
      <c r="I29" s="4"/>
      <c r="J29" s="4"/>
      <c r="K29" s="4">
        <v>229</v>
      </c>
      <c r="L29" s="4">
        <v>10</v>
      </c>
      <c r="M29" s="4">
        <v>3</v>
      </c>
      <c r="N29" s="4" t="s">
        <v>3</v>
      </c>
      <c r="O29" s="4">
        <v>2</v>
      </c>
      <c r="P29" s="4"/>
    </row>
    <row r="30" spans="1:19" x14ac:dyDescent="0.2">
      <c r="A30" s="4">
        <v>50</v>
      </c>
      <c r="B30" s="4">
        <v>0</v>
      </c>
      <c r="C30" s="4">
        <v>0</v>
      </c>
      <c r="D30" s="4">
        <v>1</v>
      </c>
      <c r="E30" s="4">
        <v>203</v>
      </c>
      <c r="F30" s="4">
        <v>5898.12</v>
      </c>
      <c r="G30" s="4" t="s">
        <v>63</v>
      </c>
      <c r="H30" s="4" t="s">
        <v>64</v>
      </c>
      <c r="I30" s="4"/>
      <c r="J30" s="4"/>
      <c r="K30" s="4">
        <v>203</v>
      </c>
      <c r="L30" s="4">
        <v>11</v>
      </c>
      <c r="M30" s="4">
        <v>3</v>
      </c>
      <c r="N30" s="4" t="s">
        <v>3</v>
      </c>
      <c r="O30" s="4">
        <v>2</v>
      </c>
      <c r="P30" s="4"/>
    </row>
    <row r="31" spans="1:19" x14ac:dyDescent="0.2">
      <c r="A31" s="4">
        <v>50</v>
      </c>
      <c r="B31" s="4">
        <v>0</v>
      </c>
      <c r="C31" s="4">
        <v>0</v>
      </c>
      <c r="D31" s="4">
        <v>1</v>
      </c>
      <c r="E31" s="4">
        <v>231</v>
      </c>
      <c r="F31" s="4">
        <v>0</v>
      </c>
      <c r="G31" s="4" t="s">
        <v>65</v>
      </c>
      <c r="H31" s="4" t="s">
        <v>66</v>
      </c>
      <c r="I31" s="4"/>
      <c r="J31" s="4"/>
      <c r="K31" s="4">
        <v>231</v>
      </c>
      <c r="L31" s="4">
        <v>12</v>
      </c>
      <c r="M31" s="4">
        <v>3</v>
      </c>
      <c r="N31" s="4" t="s">
        <v>3</v>
      </c>
      <c r="O31" s="4">
        <v>2</v>
      </c>
      <c r="P31" s="4"/>
    </row>
    <row r="32" spans="1:19" x14ac:dyDescent="0.2">
      <c r="A32" s="4">
        <v>50</v>
      </c>
      <c r="B32" s="4">
        <v>0</v>
      </c>
      <c r="C32" s="4">
        <v>0</v>
      </c>
      <c r="D32" s="4">
        <v>1</v>
      </c>
      <c r="E32" s="4">
        <v>204</v>
      </c>
      <c r="F32" s="4">
        <v>3727.91</v>
      </c>
      <c r="G32" s="4" t="s">
        <v>67</v>
      </c>
      <c r="H32" s="4" t="s">
        <v>68</v>
      </c>
      <c r="I32" s="4"/>
      <c r="J32" s="4"/>
      <c r="K32" s="4">
        <v>204</v>
      </c>
      <c r="L32" s="4">
        <v>13</v>
      </c>
      <c r="M32" s="4">
        <v>3</v>
      </c>
      <c r="N32" s="4" t="s">
        <v>3</v>
      </c>
      <c r="O32" s="4">
        <v>2</v>
      </c>
      <c r="P32" s="4"/>
    </row>
    <row r="33" spans="1:16" x14ac:dyDescent="0.2">
      <c r="A33" s="4">
        <v>50</v>
      </c>
      <c r="B33" s="4">
        <v>0</v>
      </c>
      <c r="C33" s="4">
        <v>0</v>
      </c>
      <c r="D33" s="4">
        <v>1</v>
      </c>
      <c r="E33" s="4">
        <v>205</v>
      </c>
      <c r="F33" s="4">
        <v>418710.75</v>
      </c>
      <c r="G33" s="4" t="s">
        <v>69</v>
      </c>
      <c r="H33" s="4" t="s">
        <v>70</v>
      </c>
      <c r="I33" s="4"/>
      <c r="J33" s="4"/>
      <c r="K33" s="4">
        <v>205</v>
      </c>
      <c r="L33" s="4">
        <v>14</v>
      </c>
      <c r="M33" s="4">
        <v>3</v>
      </c>
      <c r="N33" s="4" t="s">
        <v>3</v>
      </c>
      <c r="O33" s="4">
        <v>2</v>
      </c>
      <c r="P33" s="4"/>
    </row>
    <row r="34" spans="1:16" x14ac:dyDescent="0.2">
      <c r="A34" s="4">
        <v>50</v>
      </c>
      <c r="B34" s="4">
        <v>0</v>
      </c>
      <c r="C34" s="4">
        <v>0</v>
      </c>
      <c r="D34" s="4">
        <v>1</v>
      </c>
      <c r="E34" s="4">
        <v>232</v>
      </c>
      <c r="F34" s="4">
        <v>0</v>
      </c>
      <c r="G34" s="4" t="s">
        <v>71</v>
      </c>
      <c r="H34" s="4" t="s">
        <v>72</v>
      </c>
      <c r="I34" s="4"/>
      <c r="J34" s="4"/>
      <c r="K34" s="4">
        <v>232</v>
      </c>
      <c r="L34" s="4">
        <v>15</v>
      </c>
      <c r="M34" s="4">
        <v>3</v>
      </c>
      <c r="N34" s="4" t="s">
        <v>3</v>
      </c>
      <c r="O34" s="4">
        <v>2</v>
      </c>
      <c r="P34" s="4"/>
    </row>
    <row r="35" spans="1:16" x14ac:dyDescent="0.2">
      <c r="A35" s="4">
        <v>50</v>
      </c>
      <c r="B35" s="4">
        <v>0</v>
      </c>
      <c r="C35" s="4">
        <v>0</v>
      </c>
      <c r="D35" s="4">
        <v>1</v>
      </c>
      <c r="E35" s="4">
        <v>214</v>
      </c>
      <c r="F35" s="4">
        <v>0</v>
      </c>
      <c r="G35" s="4" t="s">
        <v>73</v>
      </c>
      <c r="H35" s="4" t="s">
        <v>74</v>
      </c>
      <c r="I35" s="4"/>
      <c r="J35" s="4"/>
      <c r="K35" s="4">
        <v>214</v>
      </c>
      <c r="L35" s="4">
        <v>16</v>
      </c>
      <c r="M35" s="4">
        <v>3</v>
      </c>
      <c r="N35" s="4" t="s">
        <v>3</v>
      </c>
      <c r="O35" s="4">
        <v>2</v>
      </c>
      <c r="P35" s="4"/>
    </row>
    <row r="36" spans="1:16" x14ac:dyDescent="0.2">
      <c r="A36" s="4">
        <v>50</v>
      </c>
      <c r="B36" s="4">
        <v>0</v>
      </c>
      <c r="C36" s="4">
        <v>0</v>
      </c>
      <c r="D36" s="4">
        <v>1</v>
      </c>
      <c r="E36" s="4">
        <v>215</v>
      </c>
      <c r="F36" s="4">
        <v>0</v>
      </c>
      <c r="G36" s="4" t="s">
        <v>75</v>
      </c>
      <c r="H36" s="4" t="s">
        <v>76</v>
      </c>
      <c r="I36" s="4"/>
      <c r="J36" s="4"/>
      <c r="K36" s="4">
        <v>215</v>
      </c>
      <c r="L36" s="4">
        <v>17</v>
      </c>
      <c r="M36" s="4">
        <v>3</v>
      </c>
      <c r="N36" s="4" t="s">
        <v>3</v>
      </c>
      <c r="O36" s="4">
        <v>2</v>
      </c>
      <c r="P36" s="4"/>
    </row>
    <row r="37" spans="1:16" x14ac:dyDescent="0.2">
      <c r="A37" s="4">
        <v>50</v>
      </c>
      <c r="B37" s="4">
        <v>0</v>
      </c>
      <c r="C37" s="4">
        <v>0</v>
      </c>
      <c r="D37" s="4">
        <v>1</v>
      </c>
      <c r="E37" s="4">
        <v>217</v>
      </c>
      <c r="F37" s="4">
        <v>768305.27</v>
      </c>
      <c r="G37" s="4" t="s">
        <v>77</v>
      </c>
      <c r="H37" s="4" t="s">
        <v>78</v>
      </c>
      <c r="I37" s="4"/>
      <c r="J37" s="4"/>
      <c r="K37" s="4">
        <v>217</v>
      </c>
      <c r="L37" s="4">
        <v>18</v>
      </c>
      <c r="M37" s="4">
        <v>3</v>
      </c>
      <c r="N37" s="4" t="s">
        <v>3</v>
      </c>
      <c r="O37" s="4">
        <v>2</v>
      </c>
      <c r="P37" s="4"/>
    </row>
    <row r="38" spans="1:16" x14ac:dyDescent="0.2">
      <c r="A38" s="4">
        <v>50</v>
      </c>
      <c r="B38" s="4">
        <v>0</v>
      </c>
      <c r="C38" s="4">
        <v>0</v>
      </c>
      <c r="D38" s="4">
        <v>1</v>
      </c>
      <c r="E38" s="4">
        <v>230</v>
      </c>
      <c r="F38" s="4">
        <v>0</v>
      </c>
      <c r="G38" s="4" t="s">
        <v>79</v>
      </c>
      <c r="H38" s="4" t="s">
        <v>80</v>
      </c>
      <c r="I38" s="4"/>
      <c r="J38" s="4"/>
      <c r="K38" s="4">
        <v>230</v>
      </c>
      <c r="L38" s="4">
        <v>19</v>
      </c>
      <c r="M38" s="4">
        <v>3</v>
      </c>
      <c r="N38" s="4" t="s">
        <v>3</v>
      </c>
      <c r="O38" s="4">
        <v>2</v>
      </c>
      <c r="P38" s="4"/>
    </row>
    <row r="39" spans="1:16" x14ac:dyDescent="0.2">
      <c r="A39" s="4">
        <v>50</v>
      </c>
      <c r="B39" s="4">
        <v>0</v>
      </c>
      <c r="C39" s="4">
        <v>0</v>
      </c>
      <c r="D39" s="4">
        <v>1</v>
      </c>
      <c r="E39" s="4">
        <v>206</v>
      </c>
      <c r="F39" s="4">
        <v>0</v>
      </c>
      <c r="G39" s="4" t="s">
        <v>81</v>
      </c>
      <c r="H39" s="4" t="s">
        <v>82</v>
      </c>
      <c r="I39" s="4"/>
      <c r="J39" s="4"/>
      <c r="K39" s="4">
        <v>206</v>
      </c>
      <c r="L39" s="4">
        <v>20</v>
      </c>
      <c r="M39" s="4">
        <v>3</v>
      </c>
      <c r="N39" s="4" t="s">
        <v>3</v>
      </c>
      <c r="O39" s="4">
        <v>2</v>
      </c>
      <c r="P39" s="4"/>
    </row>
    <row r="40" spans="1:16" x14ac:dyDescent="0.2">
      <c r="A40" s="4">
        <v>50</v>
      </c>
      <c r="B40" s="4">
        <v>0</v>
      </c>
      <c r="C40" s="4">
        <v>0</v>
      </c>
      <c r="D40" s="4">
        <v>1</v>
      </c>
      <c r="E40" s="4">
        <v>207</v>
      </c>
      <c r="F40" s="4">
        <v>701.17297999999994</v>
      </c>
      <c r="G40" s="4" t="s">
        <v>83</v>
      </c>
      <c r="H40" s="4" t="s">
        <v>84</v>
      </c>
      <c r="I40" s="4"/>
      <c r="J40" s="4"/>
      <c r="K40" s="4">
        <v>207</v>
      </c>
      <c r="L40" s="4">
        <v>21</v>
      </c>
      <c r="M40" s="4">
        <v>3</v>
      </c>
      <c r="N40" s="4" t="s">
        <v>3</v>
      </c>
      <c r="O40" s="4">
        <v>-1</v>
      </c>
      <c r="P40" s="4"/>
    </row>
    <row r="41" spans="1:16" x14ac:dyDescent="0.2">
      <c r="A41" s="4">
        <v>50</v>
      </c>
      <c r="B41" s="4">
        <v>0</v>
      </c>
      <c r="C41" s="4">
        <v>0</v>
      </c>
      <c r="D41" s="4">
        <v>1</v>
      </c>
      <c r="E41" s="4">
        <v>208</v>
      </c>
      <c r="F41" s="4">
        <v>0</v>
      </c>
      <c r="G41" s="4" t="s">
        <v>85</v>
      </c>
      <c r="H41" s="4" t="s">
        <v>86</v>
      </c>
      <c r="I41" s="4"/>
      <c r="J41" s="4"/>
      <c r="K41" s="4">
        <v>208</v>
      </c>
      <c r="L41" s="4">
        <v>22</v>
      </c>
      <c r="M41" s="4">
        <v>3</v>
      </c>
      <c r="N41" s="4" t="s">
        <v>3</v>
      </c>
      <c r="O41" s="4">
        <v>-1</v>
      </c>
      <c r="P41" s="4"/>
    </row>
    <row r="42" spans="1:16" x14ac:dyDescent="0.2">
      <c r="A42" s="4">
        <v>50</v>
      </c>
      <c r="B42" s="4">
        <v>0</v>
      </c>
      <c r="C42" s="4">
        <v>0</v>
      </c>
      <c r="D42" s="4">
        <v>1</v>
      </c>
      <c r="E42" s="4">
        <v>209</v>
      </c>
      <c r="F42" s="4">
        <v>0</v>
      </c>
      <c r="G42" s="4" t="s">
        <v>87</v>
      </c>
      <c r="H42" s="4" t="s">
        <v>88</v>
      </c>
      <c r="I42" s="4"/>
      <c r="J42" s="4"/>
      <c r="K42" s="4">
        <v>209</v>
      </c>
      <c r="L42" s="4">
        <v>23</v>
      </c>
      <c r="M42" s="4">
        <v>3</v>
      </c>
      <c r="N42" s="4" t="s">
        <v>3</v>
      </c>
      <c r="O42" s="4">
        <v>2</v>
      </c>
      <c r="P42" s="4"/>
    </row>
    <row r="43" spans="1:16" x14ac:dyDescent="0.2">
      <c r="A43" s="4">
        <v>50</v>
      </c>
      <c r="B43" s="4">
        <v>0</v>
      </c>
      <c r="C43" s="4">
        <v>0</v>
      </c>
      <c r="D43" s="4">
        <v>1</v>
      </c>
      <c r="E43" s="4">
        <v>233</v>
      </c>
      <c r="F43" s="4">
        <v>0</v>
      </c>
      <c r="G43" s="4" t="s">
        <v>89</v>
      </c>
      <c r="H43" s="4" t="s">
        <v>90</v>
      </c>
      <c r="I43" s="4"/>
      <c r="J43" s="4"/>
      <c r="K43" s="4">
        <v>233</v>
      </c>
      <c r="L43" s="4">
        <v>24</v>
      </c>
      <c r="M43" s="4">
        <v>3</v>
      </c>
      <c r="N43" s="4" t="s">
        <v>3</v>
      </c>
      <c r="O43" s="4">
        <v>2</v>
      </c>
      <c r="P43" s="4"/>
    </row>
    <row r="44" spans="1:16" x14ac:dyDescent="0.2">
      <c r="A44" s="4">
        <v>50</v>
      </c>
      <c r="B44" s="4">
        <v>0</v>
      </c>
      <c r="C44" s="4">
        <v>0</v>
      </c>
      <c r="D44" s="4">
        <v>1</v>
      </c>
      <c r="E44" s="4">
        <v>210</v>
      </c>
      <c r="F44" s="4">
        <v>293097.53999999998</v>
      </c>
      <c r="G44" s="4" t="s">
        <v>91</v>
      </c>
      <c r="H44" s="4" t="s">
        <v>92</v>
      </c>
      <c r="I44" s="4"/>
      <c r="J44" s="4"/>
      <c r="K44" s="4">
        <v>210</v>
      </c>
      <c r="L44" s="4">
        <v>25</v>
      </c>
      <c r="M44" s="4">
        <v>3</v>
      </c>
      <c r="N44" s="4" t="s">
        <v>3</v>
      </c>
      <c r="O44" s="4">
        <v>2</v>
      </c>
      <c r="P44" s="4"/>
    </row>
    <row r="45" spans="1:16" x14ac:dyDescent="0.2">
      <c r="A45" s="4">
        <v>50</v>
      </c>
      <c r="B45" s="4">
        <v>0</v>
      </c>
      <c r="C45" s="4">
        <v>0</v>
      </c>
      <c r="D45" s="4">
        <v>1</v>
      </c>
      <c r="E45" s="4">
        <v>211</v>
      </c>
      <c r="F45" s="4">
        <v>41871.1</v>
      </c>
      <c r="G45" s="4" t="s">
        <v>93</v>
      </c>
      <c r="H45" s="4" t="s">
        <v>94</v>
      </c>
      <c r="I45" s="4"/>
      <c r="J45" s="4"/>
      <c r="K45" s="4">
        <v>211</v>
      </c>
      <c r="L45" s="4">
        <v>26</v>
      </c>
      <c r="M45" s="4">
        <v>3</v>
      </c>
      <c r="N45" s="4" t="s">
        <v>3</v>
      </c>
      <c r="O45" s="4">
        <v>2</v>
      </c>
      <c r="P45" s="4"/>
    </row>
    <row r="46" spans="1:16" x14ac:dyDescent="0.2">
      <c r="A46" s="4">
        <v>50</v>
      </c>
      <c r="B46" s="4">
        <v>0</v>
      </c>
      <c r="C46" s="4">
        <v>0</v>
      </c>
      <c r="D46" s="4">
        <v>1</v>
      </c>
      <c r="E46" s="4">
        <v>224</v>
      </c>
      <c r="F46" s="4">
        <v>768305.27</v>
      </c>
      <c r="G46" s="4" t="s">
        <v>95</v>
      </c>
      <c r="H46" s="4" t="s">
        <v>96</v>
      </c>
      <c r="I46" s="4"/>
      <c r="J46" s="4"/>
      <c r="K46" s="4">
        <v>224</v>
      </c>
      <c r="L46" s="4">
        <v>27</v>
      </c>
      <c r="M46" s="4">
        <v>3</v>
      </c>
      <c r="N46" s="4" t="s">
        <v>3</v>
      </c>
      <c r="O46" s="4">
        <v>2</v>
      </c>
      <c r="P46" s="4"/>
    </row>
    <row r="47" spans="1:16" x14ac:dyDescent="0.2">
      <c r="A47" s="4">
        <v>50</v>
      </c>
      <c r="B47" s="4">
        <v>1</v>
      </c>
      <c r="C47" s="4">
        <v>0</v>
      </c>
      <c r="D47" s="4">
        <v>2</v>
      </c>
      <c r="E47" s="4">
        <v>0</v>
      </c>
      <c r="F47" s="4">
        <v>768305.27</v>
      </c>
      <c r="G47" s="4" t="s">
        <v>370</v>
      </c>
      <c r="H47" s="4" t="s">
        <v>371</v>
      </c>
      <c r="I47" s="4"/>
      <c r="J47" s="4"/>
      <c r="K47" s="4">
        <v>212</v>
      </c>
      <c r="L47" s="4">
        <v>28</v>
      </c>
      <c r="M47" s="4">
        <v>0</v>
      </c>
      <c r="N47" s="4" t="s">
        <v>3</v>
      </c>
      <c r="O47" s="4">
        <v>2</v>
      </c>
      <c r="P47" s="4"/>
    </row>
    <row r="48" spans="1:16" x14ac:dyDescent="0.2">
      <c r="A48" s="4">
        <v>50</v>
      </c>
      <c r="B48" s="4">
        <v>1</v>
      </c>
      <c r="C48" s="4">
        <v>0</v>
      </c>
      <c r="D48" s="4">
        <v>2</v>
      </c>
      <c r="E48" s="4">
        <v>0</v>
      </c>
      <c r="F48" s="4">
        <v>153661.04999999999</v>
      </c>
      <c r="G48" s="4" t="s">
        <v>372</v>
      </c>
      <c r="H48" s="4" t="s">
        <v>373</v>
      </c>
      <c r="I48" s="4"/>
      <c r="J48" s="4"/>
      <c r="K48" s="4">
        <v>212</v>
      </c>
      <c r="L48" s="4">
        <v>29</v>
      </c>
      <c r="M48" s="4">
        <v>0</v>
      </c>
      <c r="N48" s="4" t="s">
        <v>3</v>
      </c>
      <c r="O48" s="4">
        <v>2</v>
      </c>
      <c r="P48" s="4"/>
    </row>
    <row r="49" spans="1:16" x14ac:dyDescent="0.2">
      <c r="A49" s="4">
        <v>50</v>
      </c>
      <c r="B49" s="4">
        <v>1</v>
      </c>
      <c r="C49" s="4">
        <v>0</v>
      </c>
      <c r="D49" s="4">
        <v>2</v>
      </c>
      <c r="E49" s="4">
        <v>0</v>
      </c>
      <c r="F49" s="4">
        <v>921966.32</v>
      </c>
      <c r="G49" s="4" t="s">
        <v>374</v>
      </c>
      <c r="H49" s="4" t="s">
        <v>375</v>
      </c>
      <c r="I49" s="4"/>
      <c r="J49" s="4"/>
      <c r="K49" s="4">
        <v>212</v>
      </c>
      <c r="L49" s="4">
        <v>30</v>
      </c>
      <c r="M49" s="4">
        <v>0</v>
      </c>
      <c r="N49" s="4" t="s">
        <v>3</v>
      </c>
      <c r="O49" s="4">
        <v>2</v>
      </c>
      <c r="P49" s="4"/>
    </row>
    <row r="51" spans="1:16" x14ac:dyDescent="0.2">
      <c r="A51">
        <v>-1</v>
      </c>
    </row>
    <row r="54" spans="1:16" x14ac:dyDescent="0.2">
      <c r="A54" s="3">
        <v>75</v>
      </c>
      <c r="B54" s="3" t="s">
        <v>378</v>
      </c>
      <c r="C54" s="3">
        <v>2025</v>
      </c>
      <c r="D54" s="3">
        <v>0</v>
      </c>
      <c r="E54" s="3">
        <v>10</v>
      </c>
      <c r="F54" s="3">
        <v>0</v>
      </c>
      <c r="G54" s="3">
        <v>0</v>
      </c>
      <c r="H54" s="3">
        <v>1</v>
      </c>
      <c r="I54" s="3">
        <v>0</v>
      </c>
      <c r="J54" s="3">
        <v>1</v>
      </c>
      <c r="K54" s="3">
        <v>78</v>
      </c>
      <c r="L54" s="3">
        <v>30</v>
      </c>
      <c r="M54" s="3">
        <v>0</v>
      </c>
      <c r="N54" s="3">
        <v>1473091778</v>
      </c>
      <c r="O54" s="3">
        <v>1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O145"/>
  <sheetViews>
    <sheetView workbookViewId="0"/>
  </sheetViews>
  <sheetFormatPr defaultColWidth="9.140625" defaultRowHeight="12.75" x14ac:dyDescent="0.2"/>
  <cols>
    <col min="1" max="256" width="9.140625" customWidth="1"/>
  </cols>
  <sheetData>
    <row r="1" spans="1:119" x14ac:dyDescent="0.2">
      <c r="A1">
        <f>ROW(Source!A34)</f>
        <v>34</v>
      </c>
      <c r="B1">
        <v>1473091778</v>
      </c>
      <c r="C1">
        <v>1473092837</v>
      </c>
      <c r="D1">
        <v>1441819193</v>
      </c>
      <c r="E1">
        <v>15514512</v>
      </c>
      <c r="F1">
        <v>1</v>
      </c>
      <c r="G1">
        <v>15514512</v>
      </c>
      <c r="H1">
        <v>1</v>
      </c>
      <c r="I1" t="s">
        <v>380</v>
      </c>
      <c r="J1" t="s">
        <v>3</v>
      </c>
      <c r="K1" t="s">
        <v>381</v>
      </c>
      <c r="L1">
        <v>1191</v>
      </c>
      <c r="N1">
        <v>1013</v>
      </c>
      <c r="O1" t="s">
        <v>382</v>
      </c>
      <c r="P1" t="s">
        <v>382</v>
      </c>
      <c r="Q1">
        <v>1</v>
      </c>
      <c r="W1">
        <v>0</v>
      </c>
      <c r="X1">
        <v>476480486</v>
      </c>
      <c r="Y1">
        <f t="shared" ref="Y1:Y7" si="0">AT1</f>
        <v>0.92</v>
      </c>
      <c r="AA1">
        <v>0</v>
      </c>
      <c r="AB1">
        <v>0</v>
      </c>
      <c r="AC1">
        <v>0</v>
      </c>
      <c r="AD1">
        <v>0</v>
      </c>
      <c r="AE1">
        <v>0</v>
      </c>
      <c r="AF1">
        <v>0</v>
      </c>
      <c r="AG1">
        <v>0</v>
      </c>
      <c r="AH1">
        <v>0</v>
      </c>
      <c r="AI1">
        <v>1</v>
      </c>
      <c r="AJ1">
        <v>1</v>
      </c>
      <c r="AK1">
        <v>1</v>
      </c>
      <c r="AL1">
        <v>1</v>
      </c>
      <c r="AM1">
        <v>-2</v>
      </c>
      <c r="AN1">
        <v>0</v>
      </c>
      <c r="AO1">
        <v>1</v>
      </c>
      <c r="AP1">
        <v>1</v>
      </c>
      <c r="AQ1">
        <v>0</v>
      </c>
      <c r="AR1">
        <v>0</v>
      </c>
      <c r="AS1" t="s">
        <v>3</v>
      </c>
      <c r="AT1">
        <v>0.92</v>
      </c>
      <c r="AU1" t="s">
        <v>3</v>
      </c>
      <c r="AV1">
        <v>1</v>
      </c>
      <c r="AW1">
        <v>2</v>
      </c>
      <c r="AX1">
        <v>1473453740</v>
      </c>
      <c r="AY1">
        <v>1</v>
      </c>
      <c r="AZ1">
        <v>6144</v>
      </c>
      <c r="BA1">
        <v>3</v>
      </c>
      <c r="BB1">
        <v>0</v>
      </c>
      <c r="BC1">
        <v>0</v>
      </c>
      <c r="BD1">
        <v>0</v>
      </c>
      <c r="BE1">
        <v>0</v>
      </c>
      <c r="BF1">
        <v>0</v>
      </c>
      <c r="BG1">
        <v>0</v>
      </c>
      <c r="BH1">
        <v>0</v>
      </c>
      <c r="BI1">
        <v>0</v>
      </c>
      <c r="BJ1">
        <v>0</v>
      </c>
      <c r="BK1">
        <v>0</v>
      </c>
      <c r="BL1">
        <v>0</v>
      </c>
      <c r="BM1">
        <v>0</v>
      </c>
      <c r="BN1">
        <v>0</v>
      </c>
      <c r="BO1">
        <v>0</v>
      </c>
      <c r="BP1">
        <v>0</v>
      </c>
      <c r="BQ1">
        <v>0</v>
      </c>
      <c r="BR1">
        <v>0</v>
      </c>
      <c r="BS1">
        <v>0</v>
      </c>
      <c r="BT1">
        <v>0</v>
      </c>
      <c r="BU1">
        <v>0</v>
      </c>
      <c r="BV1">
        <v>0</v>
      </c>
      <c r="BW1">
        <v>0</v>
      </c>
      <c r="CU1">
        <f>ROUND(AT1*Source!I34*AH1*AL1,2)</f>
        <v>0</v>
      </c>
      <c r="CV1">
        <f>ROUND(Y1*Source!I34,9)</f>
        <v>0.184</v>
      </c>
      <c r="CW1">
        <v>0</v>
      </c>
      <c r="CX1">
        <f>ROUND(Y1*Source!I34,9)</f>
        <v>0.184</v>
      </c>
      <c r="CY1">
        <f>AD1</f>
        <v>0</v>
      </c>
      <c r="CZ1">
        <f>AH1</f>
        <v>0</v>
      </c>
      <c r="DA1">
        <f>AL1</f>
        <v>1</v>
      </c>
      <c r="DB1">
        <f t="shared" ref="DB1:DB7" si="1">ROUND(ROUND(AT1*CZ1,2),6)</f>
        <v>0</v>
      </c>
      <c r="DC1">
        <f t="shared" ref="DC1:DC7" si="2">ROUND(ROUND(AT1*AG1,2),6)</f>
        <v>0</v>
      </c>
      <c r="DD1" t="s">
        <v>3</v>
      </c>
      <c r="DE1" t="s">
        <v>3</v>
      </c>
      <c r="DF1">
        <f t="shared" ref="DF1:DF32" si="3">ROUND(ROUND(AE1,2)*CX1,2)</f>
        <v>0</v>
      </c>
      <c r="DG1">
        <f t="shared" ref="DG1:DG32" si="4">ROUND(ROUND(AF1,2)*CX1,2)</f>
        <v>0</v>
      </c>
      <c r="DH1">
        <f t="shared" ref="DH1:DH32" si="5">ROUND(ROUND(AG1,2)*CX1,2)</f>
        <v>0</v>
      </c>
      <c r="DI1">
        <f t="shared" ref="DI1:DI32" si="6">ROUND(ROUND(AH1,2)*CX1,2)</f>
        <v>0</v>
      </c>
      <c r="DJ1">
        <f>DI1</f>
        <v>0</v>
      </c>
      <c r="DK1">
        <v>0</v>
      </c>
      <c r="DL1" t="s">
        <v>3</v>
      </c>
      <c r="DM1">
        <v>0</v>
      </c>
      <c r="DN1" t="s">
        <v>3</v>
      </c>
      <c r="DO1">
        <v>0</v>
      </c>
    </row>
    <row r="2" spans="1:119" x14ac:dyDescent="0.2">
      <c r="A2">
        <f>ROW(Source!A35)</f>
        <v>35</v>
      </c>
      <c r="B2">
        <v>1473091778</v>
      </c>
      <c r="C2">
        <v>1473092840</v>
      </c>
      <c r="D2">
        <v>1441819193</v>
      </c>
      <c r="E2">
        <v>15514512</v>
      </c>
      <c r="F2">
        <v>1</v>
      </c>
      <c r="G2">
        <v>15514512</v>
      </c>
      <c r="H2">
        <v>1</v>
      </c>
      <c r="I2" t="s">
        <v>380</v>
      </c>
      <c r="J2" t="s">
        <v>3</v>
      </c>
      <c r="K2" t="s">
        <v>381</v>
      </c>
      <c r="L2">
        <v>1191</v>
      </c>
      <c r="N2">
        <v>1013</v>
      </c>
      <c r="O2" t="s">
        <v>382</v>
      </c>
      <c r="P2" t="s">
        <v>382</v>
      </c>
      <c r="Q2">
        <v>1</v>
      </c>
      <c r="W2">
        <v>0</v>
      </c>
      <c r="X2">
        <v>476480486</v>
      </c>
      <c r="Y2">
        <f t="shared" si="0"/>
        <v>0.92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0</v>
      </c>
      <c r="AH2">
        <v>0</v>
      </c>
      <c r="AI2">
        <v>1</v>
      </c>
      <c r="AJ2">
        <v>1</v>
      </c>
      <c r="AK2">
        <v>1</v>
      </c>
      <c r="AL2">
        <v>1</v>
      </c>
      <c r="AM2">
        <v>-2</v>
      </c>
      <c r="AN2">
        <v>0</v>
      </c>
      <c r="AO2">
        <v>1</v>
      </c>
      <c r="AP2">
        <v>1</v>
      </c>
      <c r="AQ2">
        <v>0</v>
      </c>
      <c r="AR2">
        <v>0</v>
      </c>
      <c r="AS2" t="s">
        <v>3</v>
      </c>
      <c r="AT2">
        <v>0.92</v>
      </c>
      <c r="AU2" t="s">
        <v>3</v>
      </c>
      <c r="AV2">
        <v>1</v>
      </c>
      <c r="AW2">
        <v>2</v>
      </c>
      <c r="AX2">
        <v>1473453766</v>
      </c>
      <c r="AY2">
        <v>1</v>
      </c>
      <c r="AZ2">
        <v>6144</v>
      </c>
      <c r="BA2">
        <v>4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0</v>
      </c>
      <c r="BI2">
        <v>0</v>
      </c>
      <c r="BJ2">
        <v>0</v>
      </c>
      <c r="BK2">
        <v>0</v>
      </c>
      <c r="BL2">
        <v>0</v>
      </c>
      <c r="BM2">
        <v>0</v>
      </c>
      <c r="BN2">
        <v>0</v>
      </c>
      <c r="BO2">
        <v>0</v>
      </c>
      <c r="BP2">
        <v>0</v>
      </c>
      <c r="BQ2">
        <v>0</v>
      </c>
      <c r="BR2">
        <v>0</v>
      </c>
      <c r="BS2">
        <v>0</v>
      </c>
      <c r="BT2">
        <v>0</v>
      </c>
      <c r="BU2">
        <v>0</v>
      </c>
      <c r="BV2">
        <v>0</v>
      </c>
      <c r="BW2">
        <v>0</v>
      </c>
      <c r="CU2">
        <f>ROUND(AT2*Source!I35*AH2*AL2,2)</f>
        <v>0</v>
      </c>
      <c r="CV2">
        <f>ROUND(Y2*Source!I35,9)</f>
        <v>3.5880000000000001</v>
      </c>
      <c r="CW2">
        <v>0</v>
      </c>
      <c r="CX2">
        <f>ROUND(Y2*Source!I35,9)</f>
        <v>3.5880000000000001</v>
      </c>
      <c r="CY2">
        <f>AD2</f>
        <v>0</v>
      </c>
      <c r="CZ2">
        <f>AH2</f>
        <v>0</v>
      </c>
      <c r="DA2">
        <f>AL2</f>
        <v>1</v>
      </c>
      <c r="DB2">
        <f t="shared" si="1"/>
        <v>0</v>
      </c>
      <c r="DC2">
        <f t="shared" si="2"/>
        <v>0</v>
      </c>
      <c r="DD2" t="s">
        <v>3</v>
      </c>
      <c r="DE2" t="s">
        <v>3</v>
      </c>
      <c r="DF2">
        <f t="shared" si="3"/>
        <v>0</v>
      </c>
      <c r="DG2">
        <f t="shared" si="4"/>
        <v>0</v>
      </c>
      <c r="DH2">
        <f t="shared" si="5"/>
        <v>0</v>
      </c>
      <c r="DI2">
        <f t="shared" si="6"/>
        <v>0</v>
      </c>
      <c r="DJ2">
        <f>DI2</f>
        <v>0</v>
      </c>
      <c r="DK2">
        <v>0</v>
      </c>
      <c r="DL2" t="s">
        <v>3</v>
      </c>
      <c r="DM2">
        <v>0</v>
      </c>
      <c r="DN2" t="s">
        <v>3</v>
      </c>
      <c r="DO2">
        <v>0</v>
      </c>
    </row>
    <row r="3" spans="1:119" x14ac:dyDescent="0.2">
      <c r="A3">
        <f>ROW(Source!A36)</f>
        <v>36</v>
      </c>
      <c r="B3">
        <v>1473091778</v>
      </c>
      <c r="C3">
        <v>1473092843</v>
      </c>
      <c r="D3">
        <v>1441819193</v>
      </c>
      <c r="E3">
        <v>15514512</v>
      </c>
      <c r="F3">
        <v>1</v>
      </c>
      <c r="G3">
        <v>15514512</v>
      </c>
      <c r="H3">
        <v>1</v>
      </c>
      <c r="I3" t="s">
        <v>380</v>
      </c>
      <c r="J3" t="s">
        <v>3</v>
      </c>
      <c r="K3" t="s">
        <v>381</v>
      </c>
      <c r="L3">
        <v>1191</v>
      </c>
      <c r="N3">
        <v>1013</v>
      </c>
      <c r="O3" t="s">
        <v>382</v>
      </c>
      <c r="P3" t="s">
        <v>382</v>
      </c>
      <c r="Q3">
        <v>1</v>
      </c>
      <c r="W3">
        <v>0</v>
      </c>
      <c r="X3">
        <v>476480486</v>
      </c>
      <c r="Y3">
        <f t="shared" si="0"/>
        <v>1.75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  <c r="AG3">
        <v>0</v>
      </c>
      <c r="AH3">
        <v>0</v>
      </c>
      <c r="AI3">
        <v>1</v>
      </c>
      <c r="AJ3">
        <v>1</v>
      </c>
      <c r="AK3">
        <v>1</v>
      </c>
      <c r="AL3">
        <v>1</v>
      </c>
      <c r="AM3">
        <v>-2</v>
      </c>
      <c r="AN3">
        <v>0</v>
      </c>
      <c r="AO3">
        <v>1</v>
      </c>
      <c r="AP3">
        <v>1</v>
      </c>
      <c r="AQ3">
        <v>0</v>
      </c>
      <c r="AR3">
        <v>0</v>
      </c>
      <c r="AS3" t="s">
        <v>3</v>
      </c>
      <c r="AT3">
        <v>1.75</v>
      </c>
      <c r="AU3" t="s">
        <v>3</v>
      </c>
      <c r="AV3">
        <v>1</v>
      </c>
      <c r="AW3">
        <v>2</v>
      </c>
      <c r="AX3">
        <v>1473453789</v>
      </c>
      <c r="AY3">
        <v>1</v>
      </c>
      <c r="AZ3">
        <v>0</v>
      </c>
      <c r="BA3">
        <v>5</v>
      </c>
      <c r="BB3">
        <v>0</v>
      </c>
      <c r="BC3">
        <v>0</v>
      </c>
      <c r="BD3">
        <v>0</v>
      </c>
      <c r="BE3">
        <v>0</v>
      </c>
      <c r="BF3">
        <v>0</v>
      </c>
      <c r="BG3">
        <v>0</v>
      </c>
      <c r="BH3">
        <v>0</v>
      </c>
      <c r="BI3">
        <v>0</v>
      </c>
      <c r="BJ3">
        <v>0</v>
      </c>
      <c r="BK3">
        <v>0</v>
      </c>
      <c r="BL3">
        <v>0</v>
      </c>
      <c r="BM3">
        <v>0</v>
      </c>
      <c r="BN3">
        <v>0</v>
      </c>
      <c r="BO3">
        <v>0</v>
      </c>
      <c r="BP3">
        <v>0</v>
      </c>
      <c r="BQ3">
        <v>0</v>
      </c>
      <c r="BR3">
        <v>0</v>
      </c>
      <c r="BS3">
        <v>0</v>
      </c>
      <c r="BT3">
        <v>0</v>
      </c>
      <c r="BU3">
        <v>0</v>
      </c>
      <c r="BV3">
        <v>0</v>
      </c>
      <c r="BW3">
        <v>0</v>
      </c>
      <c r="CU3">
        <f>ROUND(AT3*Source!I36*AH3*AL3,2)</f>
        <v>0</v>
      </c>
      <c r="CV3">
        <f>ROUND(Y3*Source!I36,9)</f>
        <v>3.5</v>
      </c>
      <c r="CW3">
        <v>0</v>
      </c>
      <c r="CX3">
        <f>ROUND(Y3*Source!I36,9)</f>
        <v>3.5</v>
      </c>
      <c r="CY3">
        <f>AD3</f>
        <v>0</v>
      </c>
      <c r="CZ3">
        <f>AH3</f>
        <v>0</v>
      </c>
      <c r="DA3">
        <f>AL3</f>
        <v>1</v>
      </c>
      <c r="DB3">
        <f t="shared" si="1"/>
        <v>0</v>
      </c>
      <c r="DC3">
        <f t="shared" si="2"/>
        <v>0</v>
      </c>
      <c r="DD3" t="s">
        <v>3</v>
      </c>
      <c r="DE3" t="s">
        <v>3</v>
      </c>
      <c r="DF3">
        <f t="shared" si="3"/>
        <v>0</v>
      </c>
      <c r="DG3">
        <f t="shared" si="4"/>
        <v>0</v>
      </c>
      <c r="DH3">
        <f t="shared" si="5"/>
        <v>0</v>
      </c>
      <c r="DI3">
        <f t="shared" si="6"/>
        <v>0</v>
      </c>
      <c r="DJ3">
        <f>DI3</f>
        <v>0</v>
      </c>
      <c r="DK3">
        <v>0</v>
      </c>
      <c r="DL3" t="s">
        <v>3</v>
      </c>
      <c r="DM3">
        <v>0</v>
      </c>
      <c r="DN3" t="s">
        <v>3</v>
      </c>
      <c r="DO3">
        <v>0</v>
      </c>
    </row>
    <row r="4" spans="1:119" x14ac:dyDescent="0.2">
      <c r="A4">
        <f>ROW(Source!A36)</f>
        <v>36</v>
      </c>
      <c r="B4">
        <v>1473091778</v>
      </c>
      <c r="C4">
        <v>1473092843</v>
      </c>
      <c r="D4">
        <v>1441834258</v>
      </c>
      <c r="E4">
        <v>1</v>
      </c>
      <c r="F4">
        <v>1</v>
      </c>
      <c r="G4">
        <v>15514512</v>
      </c>
      <c r="H4">
        <v>2</v>
      </c>
      <c r="I4" t="s">
        <v>383</v>
      </c>
      <c r="J4" t="s">
        <v>384</v>
      </c>
      <c r="K4" t="s">
        <v>385</v>
      </c>
      <c r="L4">
        <v>1368</v>
      </c>
      <c r="N4">
        <v>1011</v>
      </c>
      <c r="O4" t="s">
        <v>386</v>
      </c>
      <c r="P4" t="s">
        <v>386</v>
      </c>
      <c r="Q4">
        <v>1</v>
      </c>
      <c r="W4">
        <v>0</v>
      </c>
      <c r="X4">
        <v>1077756263</v>
      </c>
      <c r="Y4">
        <f t="shared" si="0"/>
        <v>1.083</v>
      </c>
      <c r="AA4">
        <v>0</v>
      </c>
      <c r="AB4">
        <v>1303.01</v>
      </c>
      <c r="AC4">
        <v>826.2</v>
      </c>
      <c r="AD4">
        <v>0</v>
      </c>
      <c r="AE4">
        <v>0</v>
      </c>
      <c r="AF4">
        <v>1303.01</v>
      </c>
      <c r="AG4">
        <v>826.2</v>
      </c>
      <c r="AH4">
        <v>0</v>
      </c>
      <c r="AI4">
        <v>1</v>
      </c>
      <c r="AJ4">
        <v>1</v>
      </c>
      <c r="AK4">
        <v>1</v>
      </c>
      <c r="AL4">
        <v>1</v>
      </c>
      <c r="AM4">
        <v>-2</v>
      </c>
      <c r="AN4">
        <v>0</v>
      </c>
      <c r="AO4">
        <v>1</v>
      </c>
      <c r="AP4">
        <v>1</v>
      </c>
      <c r="AQ4">
        <v>0</v>
      </c>
      <c r="AR4">
        <v>0</v>
      </c>
      <c r="AS4" t="s">
        <v>3</v>
      </c>
      <c r="AT4">
        <v>1.083</v>
      </c>
      <c r="AU4" t="s">
        <v>3</v>
      </c>
      <c r="AV4">
        <v>0</v>
      </c>
      <c r="AW4">
        <v>2</v>
      </c>
      <c r="AX4">
        <v>1473453790</v>
      </c>
      <c r="AY4">
        <v>1</v>
      </c>
      <c r="AZ4">
        <v>0</v>
      </c>
      <c r="BA4">
        <v>6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0</v>
      </c>
      <c r="BI4">
        <v>0</v>
      </c>
      <c r="BJ4">
        <v>0</v>
      </c>
      <c r="BK4">
        <v>0</v>
      </c>
      <c r="BL4">
        <v>0</v>
      </c>
      <c r="BM4">
        <v>0</v>
      </c>
      <c r="BN4">
        <v>0</v>
      </c>
      <c r="BO4">
        <v>0</v>
      </c>
      <c r="BP4">
        <v>0</v>
      </c>
      <c r="BQ4">
        <v>0</v>
      </c>
      <c r="BR4">
        <v>0</v>
      </c>
      <c r="BS4">
        <v>0</v>
      </c>
      <c r="BT4">
        <v>0</v>
      </c>
      <c r="BU4">
        <v>0</v>
      </c>
      <c r="BV4">
        <v>0</v>
      </c>
      <c r="BW4">
        <v>0</v>
      </c>
      <c r="CV4">
        <v>0</v>
      </c>
      <c r="CW4">
        <f>ROUND(Y4*Source!I36*DO4,9)</f>
        <v>0</v>
      </c>
      <c r="CX4">
        <f>ROUND(Y4*Source!I36,9)</f>
        <v>2.1659999999999999</v>
      </c>
      <c r="CY4">
        <f>AB4</f>
        <v>1303.01</v>
      </c>
      <c r="CZ4">
        <f>AF4</f>
        <v>1303.01</v>
      </c>
      <c r="DA4">
        <f>AJ4</f>
        <v>1</v>
      </c>
      <c r="DB4">
        <f t="shared" si="1"/>
        <v>1411.16</v>
      </c>
      <c r="DC4">
        <f t="shared" si="2"/>
        <v>894.77</v>
      </c>
      <c r="DD4" t="s">
        <v>3</v>
      </c>
      <c r="DE4" t="s">
        <v>3</v>
      </c>
      <c r="DF4">
        <f t="shared" si="3"/>
        <v>0</v>
      </c>
      <c r="DG4">
        <f t="shared" si="4"/>
        <v>2822.32</v>
      </c>
      <c r="DH4">
        <f t="shared" si="5"/>
        <v>1789.55</v>
      </c>
      <c r="DI4">
        <f t="shared" si="6"/>
        <v>0</v>
      </c>
      <c r="DJ4">
        <f>DG4</f>
        <v>2822.32</v>
      </c>
      <c r="DK4">
        <v>0</v>
      </c>
      <c r="DL4" t="s">
        <v>3</v>
      </c>
      <c r="DM4">
        <v>0</v>
      </c>
      <c r="DN4" t="s">
        <v>3</v>
      </c>
      <c r="DO4">
        <v>0</v>
      </c>
    </row>
    <row r="5" spans="1:119" x14ac:dyDescent="0.2">
      <c r="A5">
        <f>ROW(Source!A36)</f>
        <v>36</v>
      </c>
      <c r="B5">
        <v>1473091778</v>
      </c>
      <c r="C5">
        <v>1473092843</v>
      </c>
      <c r="D5">
        <v>1441836235</v>
      </c>
      <c r="E5">
        <v>1</v>
      </c>
      <c r="F5">
        <v>1</v>
      </c>
      <c r="G5">
        <v>15514512</v>
      </c>
      <c r="H5">
        <v>3</v>
      </c>
      <c r="I5" t="s">
        <v>387</v>
      </c>
      <c r="J5" t="s">
        <v>388</v>
      </c>
      <c r="K5" t="s">
        <v>389</v>
      </c>
      <c r="L5">
        <v>1346</v>
      </c>
      <c r="N5">
        <v>1009</v>
      </c>
      <c r="O5" t="s">
        <v>390</v>
      </c>
      <c r="P5" t="s">
        <v>390</v>
      </c>
      <c r="Q5">
        <v>1</v>
      </c>
      <c r="W5">
        <v>0</v>
      </c>
      <c r="X5">
        <v>-1595335418</v>
      </c>
      <c r="Y5">
        <f t="shared" si="0"/>
        <v>0.02</v>
      </c>
      <c r="AA5">
        <v>31.49</v>
      </c>
      <c r="AB5">
        <v>0</v>
      </c>
      <c r="AC5">
        <v>0</v>
      </c>
      <c r="AD5">
        <v>0</v>
      </c>
      <c r="AE5">
        <v>31.49</v>
      </c>
      <c r="AF5">
        <v>0</v>
      </c>
      <c r="AG5">
        <v>0</v>
      </c>
      <c r="AH5">
        <v>0</v>
      </c>
      <c r="AI5">
        <v>1</v>
      </c>
      <c r="AJ5">
        <v>1</v>
      </c>
      <c r="AK5">
        <v>1</v>
      </c>
      <c r="AL5">
        <v>1</v>
      </c>
      <c r="AM5">
        <v>-2</v>
      </c>
      <c r="AN5">
        <v>0</v>
      </c>
      <c r="AO5">
        <v>1</v>
      </c>
      <c r="AP5">
        <v>1</v>
      </c>
      <c r="AQ5">
        <v>0</v>
      </c>
      <c r="AR5">
        <v>0</v>
      </c>
      <c r="AS5" t="s">
        <v>3</v>
      </c>
      <c r="AT5">
        <v>0.02</v>
      </c>
      <c r="AU5" t="s">
        <v>3</v>
      </c>
      <c r="AV5">
        <v>0</v>
      </c>
      <c r="AW5">
        <v>2</v>
      </c>
      <c r="AX5">
        <v>1473453791</v>
      </c>
      <c r="AY5">
        <v>1</v>
      </c>
      <c r="AZ5">
        <v>0</v>
      </c>
      <c r="BA5">
        <v>7</v>
      </c>
      <c r="BB5">
        <v>0</v>
      </c>
      <c r="BC5">
        <v>0</v>
      </c>
      <c r="BD5">
        <v>0</v>
      </c>
      <c r="BE5">
        <v>0</v>
      </c>
      <c r="BF5">
        <v>0</v>
      </c>
      <c r="BG5">
        <v>0</v>
      </c>
      <c r="BH5">
        <v>0</v>
      </c>
      <c r="BI5">
        <v>0</v>
      </c>
      <c r="BJ5">
        <v>0</v>
      </c>
      <c r="BK5">
        <v>0</v>
      </c>
      <c r="BL5">
        <v>0</v>
      </c>
      <c r="BM5">
        <v>0</v>
      </c>
      <c r="BN5">
        <v>0</v>
      </c>
      <c r="BO5">
        <v>0</v>
      </c>
      <c r="BP5">
        <v>0</v>
      </c>
      <c r="BQ5">
        <v>0</v>
      </c>
      <c r="BR5">
        <v>0</v>
      </c>
      <c r="BS5">
        <v>0</v>
      </c>
      <c r="BT5">
        <v>0</v>
      </c>
      <c r="BU5">
        <v>0</v>
      </c>
      <c r="BV5">
        <v>0</v>
      </c>
      <c r="BW5">
        <v>0</v>
      </c>
      <c r="CV5">
        <v>0</v>
      </c>
      <c r="CW5">
        <v>0</v>
      </c>
      <c r="CX5">
        <f>ROUND(Y5*Source!I36,9)</f>
        <v>0.04</v>
      </c>
      <c r="CY5">
        <f>AA5</f>
        <v>31.49</v>
      </c>
      <c r="CZ5">
        <f>AE5</f>
        <v>31.49</v>
      </c>
      <c r="DA5">
        <f>AI5</f>
        <v>1</v>
      </c>
      <c r="DB5">
        <f t="shared" si="1"/>
        <v>0.63</v>
      </c>
      <c r="DC5">
        <f t="shared" si="2"/>
        <v>0</v>
      </c>
      <c r="DD5" t="s">
        <v>3</v>
      </c>
      <c r="DE5" t="s">
        <v>3</v>
      </c>
      <c r="DF5">
        <f t="shared" si="3"/>
        <v>1.26</v>
      </c>
      <c r="DG5">
        <f t="shared" si="4"/>
        <v>0</v>
      </c>
      <c r="DH5">
        <f t="shared" si="5"/>
        <v>0</v>
      </c>
      <c r="DI5">
        <f t="shared" si="6"/>
        <v>0</v>
      </c>
      <c r="DJ5">
        <f>DF5</f>
        <v>1.26</v>
      </c>
      <c r="DK5">
        <v>0</v>
      </c>
      <c r="DL5" t="s">
        <v>3</v>
      </c>
      <c r="DM5">
        <v>0</v>
      </c>
      <c r="DN5" t="s">
        <v>3</v>
      </c>
      <c r="DO5">
        <v>0</v>
      </c>
    </row>
    <row r="6" spans="1:119" x14ac:dyDescent="0.2">
      <c r="A6">
        <f>ROW(Source!A122)</f>
        <v>122</v>
      </c>
      <c r="B6">
        <v>1473091778</v>
      </c>
      <c r="C6">
        <v>1473092951</v>
      </c>
      <c r="D6">
        <v>1441819193</v>
      </c>
      <c r="E6">
        <v>15514512</v>
      </c>
      <c r="F6">
        <v>1</v>
      </c>
      <c r="G6">
        <v>15514512</v>
      </c>
      <c r="H6">
        <v>1</v>
      </c>
      <c r="I6" t="s">
        <v>380</v>
      </c>
      <c r="J6" t="s">
        <v>3</v>
      </c>
      <c r="K6" t="s">
        <v>381</v>
      </c>
      <c r="L6">
        <v>1191</v>
      </c>
      <c r="N6">
        <v>1013</v>
      </c>
      <c r="O6" t="s">
        <v>382</v>
      </c>
      <c r="P6" t="s">
        <v>382</v>
      </c>
      <c r="Q6">
        <v>1</v>
      </c>
      <c r="W6">
        <v>0</v>
      </c>
      <c r="X6">
        <v>476480486</v>
      </c>
      <c r="Y6">
        <f t="shared" si="0"/>
        <v>28.02</v>
      </c>
      <c r="AA6">
        <v>0</v>
      </c>
      <c r="AB6">
        <v>0</v>
      </c>
      <c r="AC6">
        <v>0</v>
      </c>
      <c r="AD6">
        <v>0</v>
      </c>
      <c r="AE6">
        <v>0</v>
      </c>
      <c r="AF6">
        <v>0</v>
      </c>
      <c r="AG6">
        <v>0</v>
      </c>
      <c r="AH6">
        <v>0</v>
      </c>
      <c r="AI6">
        <v>1</v>
      </c>
      <c r="AJ6">
        <v>1</v>
      </c>
      <c r="AK6">
        <v>1</v>
      </c>
      <c r="AL6">
        <v>1</v>
      </c>
      <c r="AM6">
        <v>-2</v>
      </c>
      <c r="AN6">
        <v>0</v>
      </c>
      <c r="AO6">
        <v>1</v>
      </c>
      <c r="AP6">
        <v>1</v>
      </c>
      <c r="AQ6">
        <v>0</v>
      </c>
      <c r="AR6">
        <v>0</v>
      </c>
      <c r="AS6" t="s">
        <v>3</v>
      </c>
      <c r="AT6">
        <v>28.02</v>
      </c>
      <c r="AU6" t="s">
        <v>3</v>
      </c>
      <c r="AV6">
        <v>1</v>
      </c>
      <c r="AW6">
        <v>2</v>
      </c>
      <c r="AX6">
        <v>1473454170</v>
      </c>
      <c r="AY6">
        <v>1</v>
      </c>
      <c r="AZ6">
        <v>0</v>
      </c>
      <c r="BA6">
        <v>36</v>
      </c>
      <c r="BB6">
        <v>0</v>
      </c>
      <c r="BC6">
        <v>0</v>
      </c>
      <c r="BD6">
        <v>0</v>
      </c>
      <c r="BE6">
        <v>0</v>
      </c>
      <c r="BF6">
        <v>0</v>
      </c>
      <c r="BG6">
        <v>0</v>
      </c>
      <c r="BH6">
        <v>0</v>
      </c>
      <c r="BI6">
        <v>0</v>
      </c>
      <c r="BJ6">
        <v>0</v>
      </c>
      <c r="BK6">
        <v>0</v>
      </c>
      <c r="BL6">
        <v>0</v>
      </c>
      <c r="BM6">
        <v>0</v>
      </c>
      <c r="BN6">
        <v>0</v>
      </c>
      <c r="BO6">
        <v>0</v>
      </c>
      <c r="BP6">
        <v>0</v>
      </c>
      <c r="BQ6">
        <v>0</v>
      </c>
      <c r="BR6">
        <v>0</v>
      </c>
      <c r="BS6">
        <v>0</v>
      </c>
      <c r="BT6">
        <v>0</v>
      </c>
      <c r="BU6">
        <v>0</v>
      </c>
      <c r="BV6">
        <v>0</v>
      </c>
      <c r="BW6">
        <v>0</v>
      </c>
      <c r="CU6">
        <f>ROUND(AT6*Source!I122*AH6*AL6,2)</f>
        <v>0</v>
      </c>
      <c r="CV6">
        <f>ROUND(Y6*Source!I122,9)</f>
        <v>3.3624000000000001</v>
      </c>
      <c r="CW6">
        <v>0</v>
      </c>
      <c r="CX6">
        <f>ROUND(Y6*Source!I122,9)</f>
        <v>3.3624000000000001</v>
      </c>
      <c r="CY6">
        <f>AD6</f>
        <v>0</v>
      </c>
      <c r="CZ6">
        <f>AH6</f>
        <v>0</v>
      </c>
      <c r="DA6">
        <f>AL6</f>
        <v>1</v>
      </c>
      <c r="DB6">
        <f t="shared" si="1"/>
        <v>0</v>
      </c>
      <c r="DC6">
        <f t="shared" si="2"/>
        <v>0</v>
      </c>
      <c r="DD6" t="s">
        <v>3</v>
      </c>
      <c r="DE6" t="s">
        <v>3</v>
      </c>
      <c r="DF6">
        <f t="shared" si="3"/>
        <v>0</v>
      </c>
      <c r="DG6">
        <f t="shared" si="4"/>
        <v>0</v>
      </c>
      <c r="DH6">
        <f t="shared" si="5"/>
        <v>0</v>
      </c>
      <c r="DI6">
        <f t="shared" si="6"/>
        <v>0</v>
      </c>
      <c r="DJ6">
        <f>DI6</f>
        <v>0</v>
      </c>
      <c r="DK6">
        <v>0</v>
      </c>
      <c r="DL6" t="s">
        <v>3</v>
      </c>
      <c r="DM6">
        <v>0</v>
      </c>
      <c r="DN6" t="s">
        <v>3</v>
      </c>
      <c r="DO6">
        <v>0</v>
      </c>
    </row>
    <row r="7" spans="1:119" x14ac:dyDescent="0.2">
      <c r="A7">
        <f>ROW(Source!A122)</f>
        <v>122</v>
      </c>
      <c r="B7">
        <v>1473091778</v>
      </c>
      <c r="C7">
        <v>1473092951</v>
      </c>
      <c r="D7">
        <v>1441834443</v>
      </c>
      <c r="E7">
        <v>1</v>
      </c>
      <c r="F7">
        <v>1</v>
      </c>
      <c r="G7">
        <v>15514512</v>
      </c>
      <c r="H7">
        <v>3</v>
      </c>
      <c r="I7" t="s">
        <v>391</v>
      </c>
      <c r="J7" t="s">
        <v>392</v>
      </c>
      <c r="K7" t="s">
        <v>393</v>
      </c>
      <c r="L7">
        <v>1296</v>
      </c>
      <c r="N7">
        <v>1002</v>
      </c>
      <c r="O7" t="s">
        <v>394</v>
      </c>
      <c r="P7" t="s">
        <v>394</v>
      </c>
      <c r="Q7">
        <v>1</v>
      </c>
      <c r="W7">
        <v>0</v>
      </c>
      <c r="X7">
        <v>-1058478299</v>
      </c>
      <c r="Y7">
        <f t="shared" si="0"/>
        <v>0.31</v>
      </c>
      <c r="AA7">
        <v>785.72</v>
      </c>
      <c r="AB7">
        <v>0</v>
      </c>
      <c r="AC7">
        <v>0</v>
      </c>
      <c r="AD7">
        <v>0</v>
      </c>
      <c r="AE7">
        <v>785.72</v>
      </c>
      <c r="AF7">
        <v>0</v>
      </c>
      <c r="AG7">
        <v>0</v>
      </c>
      <c r="AH7">
        <v>0</v>
      </c>
      <c r="AI7">
        <v>1</v>
      </c>
      <c r="AJ7">
        <v>1</v>
      </c>
      <c r="AK7">
        <v>1</v>
      </c>
      <c r="AL7">
        <v>1</v>
      </c>
      <c r="AM7">
        <v>-2</v>
      </c>
      <c r="AN7">
        <v>0</v>
      </c>
      <c r="AO7">
        <v>1</v>
      </c>
      <c r="AP7">
        <v>1</v>
      </c>
      <c r="AQ7">
        <v>0</v>
      </c>
      <c r="AR7">
        <v>0</v>
      </c>
      <c r="AS7" t="s">
        <v>3</v>
      </c>
      <c r="AT7">
        <v>0.31</v>
      </c>
      <c r="AU7" t="s">
        <v>3</v>
      </c>
      <c r="AV7">
        <v>0</v>
      </c>
      <c r="AW7">
        <v>2</v>
      </c>
      <c r="AX7">
        <v>1473454171</v>
      </c>
      <c r="AY7">
        <v>1</v>
      </c>
      <c r="AZ7">
        <v>0</v>
      </c>
      <c r="BA7">
        <v>37</v>
      </c>
      <c r="BB7">
        <v>0</v>
      </c>
      <c r="BC7">
        <v>0</v>
      </c>
      <c r="BD7">
        <v>0</v>
      </c>
      <c r="BE7">
        <v>0</v>
      </c>
      <c r="BF7">
        <v>0</v>
      </c>
      <c r="BG7">
        <v>0</v>
      </c>
      <c r="BH7">
        <v>0</v>
      </c>
      <c r="BI7">
        <v>0</v>
      </c>
      <c r="BJ7">
        <v>0</v>
      </c>
      <c r="BK7">
        <v>0</v>
      </c>
      <c r="BL7">
        <v>0</v>
      </c>
      <c r="BM7">
        <v>0</v>
      </c>
      <c r="BN7">
        <v>0</v>
      </c>
      <c r="BO7">
        <v>0</v>
      </c>
      <c r="BP7">
        <v>0</v>
      </c>
      <c r="BQ7">
        <v>0</v>
      </c>
      <c r="BR7">
        <v>0</v>
      </c>
      <c r="BS7">
        <v>0</v>
      </c>
      <c r="BT7">
        <v>0</v>
      </c>
      <c r="BU7">
        <v>0</v>
      </c>
      <c r="BV7">
        <v>0</v>
      </c>
      <c r="BW7">
        <v>0</v>
      </c>
      <c r="CV7">
        <v>0</v>
      </c>
      <c r="CW7">
        <v>0</v>
      </c>
      <c r="CX7">
        <f>ROUND(Y7*Source!I122,9)</f>
        <v>3.7199999999999997E-2</v>
      </c>
      <c r="CY7">
        <f>AA7</f>
        <v>785.72</v>
      </c>
      <c r="CZ7">
        <f>AE7</f>
        <v>785.72</v>
      </c>
      <c r="DA7">
        <f>AI7</f>
        <v>1</v>
      </c>
      <c r="DB7">
        <f t="shared" si="1"/>
        <v>243.57</v>
      </c>
      <c r="DC7">
        <f t="shared" si="2"/>
        <v>0</v>
      </c>
      <c r="DD7" t="s">
        <v>3</v>
      </c>
      <c r="DE7" t="s">
        <v>3</v>
      </c>
      <c r="DF7">
        <f t="shared" si="3"/>
        <v>29.23</v>
      </c>
      <c r="DG7">
        <f t="shared" si="4"/>
        <v>0</v>
      </c>
      <c r="DH7">
        <f t="shared" si="5"/>
        <v>0</v>
      </c>
      <c r="DI7">
        <f t="shared" si="6"/>
        <v>0</v>
      </c>
      <c r="DJ7">
        <f>DF7</f>
        <v>29.23</v>
      </c>
      <c r="DK7">
        <v>0</v>
      </c>
      <c r="DL7" t="s">
        <v>3</v>
      </c>
      <c r="DM7">
        <v>0</v>
      </c>
      <c r="DN7" t="s">
        <v>3</v>
      </c>
      <c r="DO7">
        <v>0</v>
      </c>
    </row>
    <row r="8" spans="1:119" x14ac:dyDescent="0.2">
      <c r="A8">
        <f>ROW(Source!A231)</f>
        <v>231</v>
      </c>
      <c r="B8">
        <v>1473091778</v>
      </c>
      <c r="C8">
        <v>1473092965</v>
      </c>
      <c r="D8">
        <v>1441819193</v>
      </c>
      <c r="E8">
        <v>15514512</v>
      </c>
      <c r="F8">
        <v>1</v>
      </c>
      <c r="G8">
        <v>15514512</v>
      </c>
      <c r="H8">
        <v>1</v>
      </c>
      <c r="I8" t="s">
        <v>380</v>
      </c>
      <c r="J8" t="s">
        <v>3</v>
      </c>
      <c r="K8" t="s">
        <v>381</v>
      </c>
      <c r="L8">
        <v>1191</v>
      </c>
      <c r="N8">
        <v>1013</v>
      </c>
      <c r="O8" t="s">
        <v>382</v>
      </c>
      <c r="P8" t="s">
        <v>382</v>
      </c>
      <c r="Q8">
        <v>1</v>
      </c>
      <c r="W8">
        <v>0</v>
      </c>
      <c r="X8">
        <v>476480486</v>
      </c>
      <c r="Y8">
        <f>(AT8*4)</f>
        <v>3.12</v>
      </c>
      <c r="AA8">
        <v>0</v>
      </c>
      <c r="AB8">
        <v>0</v>
      </c>
      <c r="AC8">
        <v>0</v>
      </c>
      <c r="AD8">
        <v>0</v>
      </c>
      <c r="AE8">
        <v>0</v>
      </c>
      <c r="AF8">
        <v>0</v>
      </c>
      <c r="AG8">
        <v>0</v>
      </c>
      <c r="AH8">
        <v>0</v>
      </c>
      <c r="AI8">
        <v>1</v>
      </c>
      <c r="AJ8">
        <v>1</v>
      </c>
      <c r="AK8">
        <v>1</v>
      </c>
      <c r="AL8">
        <v>1</v>
      </c>
      <c r="AM8">
        <v>-2</v>
      </c>
      <c r="AN8">
        <v>0</v>
      </c>
      <c r="AO8">
        <v>1</v>
      </c>
      <c r="AP8">
        <v>1</v>
      </c>
      <c r="AQ8">
        <v>0</v>
      </c>
      <c r="AR8">
        <v>0</v>
      </c>
      <c r="AS8" t="s">
        <v>3</v>
      </c>
      <c r="AT8">
        <v>0.78</v>
      </c>
      <c r="AU8" t="s">
        <v>28</v>
      </c>
      <c r="AV8">
        <v>1</v>
      </c>
      <c r="AW8">
        <v>2</v>
      </c>
      <c r="AX8">
        <v>1473454324</v>
      </c>
      <c r="AY8">
        <v>1</v>
      </c>
      <c r="AZ8">
        <v>0</v>
      </c>
      <c r="BA8">
        <v>44</v>
      </c>
      <c r="BB8">
        <v>0</v>
      </c>
      <c r="BC8">
        <v>0</v>
      </c>
      <c r="BD8">
        <v>0</v>
      </c>
      <c r="BE8">
        <v>0</v>
      </c>
      <c r="BF8">
        <v>0</v>
      </c>
      <c r="BG8">
        <v>0</v>
      </c>
      <c r="BH8">
        <v>0</v>
      </c>
      <c r="BI8">
        <v>0</v>
      </c>
      <c r="BJ8">
        <v>0</v>
      </c>
      <c r="BK8">
        <v>0</v>
      </c>
      <c r="BL8">
        <v>0</v>
      </c>
      <c r="BM8">
        <v>0</v>
      </c>
      <c r="BN8">
        <v>0</v>
      </c>
      <c r="BO8">
        <v>0</v>
      </c>
      <c r="BP8">
        <v>0</v>
      </c>
      <c r="BQ8">
        <v>0</v>
      </c>
      <c r="BR8">
        <v>0</v>
      </c>
      <c r="BS8">
        <v>0</v>
      </c>
      <c r="BT8">
        <v>0</v>
      </c>
      <c r="BU8">
        <v>0</v>
      </c>
      <c r="BV8">
        <v>0</v>
      </c>
      <c r="BW8">
        <v>0</v>
      </c>
      <c r="CU8">
        <f>ROUND(AT8*Source!I231*AH8*AL8,2)</f>
        <v>0</v>
      </c>
      <c r="CV8">
        <f>ROUND(Y8*Source!I231,9)</f>
        <v>0.61775999999999998</v>
      </c>
      <c r="CW8">
        <v>0</v>
      </c>
      <c r="CX8">
        <f>ROUND(Y8*Source!I231,9)</f>
        <v>0.61775999999999998</v>
      </c>
      <c r="CY8">
        <f>AD8</f>
        <v>0</v>
      </c>
      <c r="CZ8">
        <f>AH8</f>
        <v>0</v>
      </c>
      <c r="DA8">
        <f>AL8</f>
        <v>1</v>
      </c>
      <c r="DB8">
        <f>ROUND((ROUND(AT8*CZ8,2)*4),6)</f>
        <v>0</v>
      </c>
      <c r="DC8">
        <f>ROUND((ROUND(AT8*AG8,2)*4),6)</f>
        <v>0</v>
      </c>
      <c r="DD8" t="s">
        <v>3</v>
      </c>
      <c r="DE8" t="s">
        <v>3</v>
      </c>
      <c r="DF8">
        <f t="shared" si="3"/>
        <v>0</v>
      </c>
      <c r="DG8">
        <f t="shared" si="4"/>
        <v>0</v>
      </c>
      <c r="DH8">
        <f t="shared" si="5"/>
        <v>0</v>
      </c>
      <c r="DI8">
        <f t="shared" si="6"/>
        <v>0</v>
      </c>
      <c r="DJ8">
        <f>DI8</f>
        <v>0</v>
      </c>
      <c r="DK8">
        <v>0</v>
      </c>
      <c r="DL8" t="s">
        <v>3</v>
      </c>
      <c r="DM8">
        <v>0</v>
      </c>
      <c r="DN8" t="s">
        <v>3</v>
      </c>
      <c r="DO8">
        <v>0</v>
      </c>
    </row>
    <row r="9" spans="1:119" x14ac:dyDescent="0.2">
      <c r="A9">
        <f>ROW(Source!A268)</f>
        <v>268</v>
      </c>
      <c r="B9">
        <v>1473091778</v>
      </c>
      <c r="C9">
        <v>1473092973</v>
      </c>
      <c r="D9">
        <v>1441819193</v>
      </c>
      <c r="E9">
        <v>15514512</v>
      </c>
      <c r="F9">
        <v>1</v>
      </c>
      <c r="G9">
        <v>15514512</v>
      </c>
      <c r="H9">
        <v>1</v>
      </c>
      <c r="I9" t="s">
        <v>380</v>
      </c>
      <c r="J9" t="s">
        <v>3</v>
      </c>
      <c r="K9" t="s">
        <v>381</v>
      </c>
      <c r="L9">
        <v>1191</v>
      </c>
      <c r="N9">
        <v>1013</v>
      </c>
      <c r="O9" t="s">
        <v>382</v>
      </c>
      <c r="P9" t="s">
        <v>382</v>
      </c>
      <c r="Q9">
        <v>1</v>
      </c>
      <c r="W9">
        <v>0</v>
      </c>
      <c r="X9">
        <v>476480486</v>
      </c>
      <c r="Y9">
        <f>(AT9*4)</f>
        <v>3.12</v>
      </c>
      <c r="AA9">
        <v>0</v>
      </c>
      <c r="AB9">
        <v>0</v>
      </c>
      <c r="AC9">
        <v>0</v>
      </c>
      <c r="AD9">
        <v>0</v>
      </c>
      <c r="AE9">
        <v>0</v>
      </c>
      <c r="AF9">
        <v>0</v>
      </c>
      <c r="AG9">
        <v>0</v>
      </c>
      <c r="AH9">
        <v>0</v>
      </c>
      <c r="AI9">
        <v>1</v>
      </c>
      <c r="AJ9">
        <v>1</v>
      </c>
      <c r="AK9">
        <v>1</v>
      </c>
      <c r="AL9">
        <v>1</v>
      </c>
      <c r="AM9">
        <v>-2</v>
      </c>
      <c r="AN9">
        <v>0</v>
      </c>
      <c r="AO9">
        <v>1</v>
      </c>
      <c r="AP9">
        <v>1</v>
      </c>
      <c r="AQ9">
        <v>0</v>
      </c>
      <c r="AR9">
        <v>0</v>
      </c>
      <c r="AS9" t="s">
        <v>3</v>
      </c>
      <c r="AT9">
        <v>0.78</v>
      </c>
      <c r="AU9" t="s">
        <v>28</v>
      </c>
      <c r="AV9">
        <v>1</v>
      </c>
      <c r="AW9">
        <v>2</v>
      </c>
      <c r="AX9">
        <v>1473454389</v>
      </c>
      <c r="AY9">
        <v>1</v>
      </c>
      <c r="AZ9">
        <v>0</v>
      </c>
      <c r="BA9">
        <v>49</v>
      </c>
      <c r="BB9">
        <v>0</v>
      </c>
      <c r="BC9">
        <v>0</v>
      </c>
      <c r="BD9">
        <v>0</v>
      </c>
      <c r="BE9">
        <v>0</v>
      </c>
      <c r="BF9">
        <v>0</v>
      </c>
      <c r="BG9">
        <v>0</v>
      </c>
      <c r="BH9">
        <v>0</v>
      </c>
      <c r="BI9">
        <v>0</v>
      </c>
      <c r="BJ9">
        <v>0</v>
      </c>
      <c r="BK9">
        <v>0</v>
      </c>
      <c r="BL9">
        <v>0</v>
      </c>
      <c r="BM9">
        <v>0</v>
      </c>
      <c r="BN9">
        <v>0</v>
      </c>
      <c r="BO9">
        <v>0</v>
      </c>
      <c r="BP9">
        <v>0</v>
      </c>
      <c r="BQ9">
        <v>0</v>
      </c>
      <c r="BR9">
        <v>0</v>
      </c>
      <c r="BS9">
        <v>0</v>
      </c>
      <c r="BT9">
        <v>0</v>
      </c>
      <c r="BU9">
        <v>0</v>
      </c>
      <c r="BV9">
        <v>0</v>
      </c>
      <c r="BW9">
        <v>0</v>
      </c>
      <c r="CU9">
        <f>ROUND(AT9*Source!I268*AH9*AL9,2)</f>
        <v>0</v>
      </c>
      <c r="CV9">
        <f>ROUND(Y9*Source!I268,9)</f>
        <v>3.32904</v>
      </c>
      <c r="CW9">
        <v>0</v>
      </c>
      <c r="CX9">
        <f>ROUND(Y9*Source!I268,9)</f>
        <v>3.32904</v>
      </c>
      <c r="CY9">
        <f>AD9</f>
        <v>0</v>
      </c>
      <c r="CZ9">
        <f>AH9</f>
        <v>0</v>
      </c>
      <c r="DA9">
        <f>AL9</f>
        <v>1</v>
      </c>
      <c r="DB9">
        <f>ROUND((ROUND(AT9*CZ9,2)*4),6)</f>
        <v>0</v>
      </c>
      <c r="DC9">
        <f>ROUND((ROUND(AT9*AG9,2)*4),6)</f>
        <v>0</v>
      </c>
      <c r="DD9" t="s">
        <v>3</v>
      </c>
      <c r="DE9" t="s">
        <v>3</v>
      </c>
      <c r="DF9">
        <f t="shared" si="3"/>
        <v>0</v>
      </c>
      <c r="DG9">
        <f t="shared" si="4"/>
        <v>0</v>
      </c>
      <c r="DH9">
        <f t="shared" si="5"/>
        <v>0</v>
      </c>
      <c r="DI9">
        <f t="shared" si="6"/>
        <v>0</v>
      </c>
      <c r="DJ9">
        <f>DI9</f>
        <v>0</v>
      </c>
      <c r="DK9">
        <v>0</v>
      </c>
      <c r="DL9" t="s">
        <v>3</v>
      </c>
      <c r="DM9">
        <v>0</v>
      </c>
      <c r="DN9" t="s">
        <v>3</v>
      </c>
      <c r="DO9">
        <v>0</v>
      </c>
    </row>
    <row r="10" spans="1:119" x14ac:dyDescent="0.2">
      <c r="A10">
        <f>ROW(Source!A339)</f>
        <v>339</v>
      </c>
      <c r="B10">
        <v>1473091778</v>
      </c>
      <c r="C10">
        <v>1473092978</v>
      </c>
      <c r="D10">
        <v>1441819193</v>
      </c>
      <c r="E10">
        <v>15514512</v>
      </c>
      <c r="F10">
        <v>1</v>
      </c>
      <c r="G10">
        <v>15514512</v>
      </c>
      <c r="H10">
        <v>1</v>
      </c>
      <c r="I10" t="s">
        <v>380</v>
      </c>
      <c r="J10" t="s">
        <v>3</v>
      </c>
      <c r="K10" t="s">
        <v>381</v>
      </c>
      <c r="L10">
        <v>1191</v>
      </c>
      <c r="N10">
        <v>1013</v>
      </c>
      <c r="O10" t="s">
        <v>382</v>
      </c>
      <c r="P10" t="s">
        <v>382</v>
      </c>
      <c r="Q10">
        <v>1</v>
      </c>
      <c r="W10">
        <v>0</v>
      </c>
      <c r="X10">
        <v>476480486</v>
      </c>
      <c r="Y10">
        <f>AT10</f>
        <v>0.14000000000000001</v>
      </c>
      <c r="AA10">
        <v>0</v>
      </c>
      <c r="AB10">
        <v>0</v>
      </c>
      <c r="AC10">
        <v>0</v>
      </c>
      <c r="AD10">
        <v>0</v>
      </c>
      <c r="AE10">
        <v>0</v>
      </c>
      <c r="AF10">
        <v>0</v>
      </c>
      <c r="AG10">
        <v>0</v>
      </c>
      <c r="AH10">
        <v>0</v>
      </c>
      <c r="AI10">
        <v>1</v>
      </c>
      <c r="AJ10">
        <v>1</v>
      </c>
      <c r="AK10">
        <v>1</v>
      </c>
      <c r="AL10">
        <v>1</v>
      </c>
      <c r="AM10">
        <v>-2</v>
      </c>
      <c r="AN10">
        <v>0</v>
      </c>
      <c r="AO10">
        <v>1</v>
      </c>
      <c r="AP10">
        <v>1</v>
      </c>
      <c r="AQ10">
        <v>0</v>
      </c>
      <c r="AR10">
        <v>0</v>
      </c>
      <c r="AS10" t="s">
        <v>3</v>
      </c>
      <c r="AT10">
        <v>0.14000000000000001</v>
      </c>
      <c r="AU10" t="s">
        <v>3</v>
      </c>
      <c r="AV10">
        <v>1</v>
      </c>
      <c r="AW10">
        <v>2</v>
      </c>
      <c r="AX10">
        <v>1473454445</v>
      </c>
      <c r="AY10">
        <v>1</v>
      </c>
      <c r="AZ10">
        <v>0</v>
      </c>
      <c r="BA10">
        <v>51</v>
      </c>
      <c r="BB10">
        <v>0</v>
      </c>
      <c r="BC10">
        <v>0</v>
      </c>
      <c r="BD10">
        <v>0</v>
      </c>
      <c r="BE10">
        <v>0</v>
      </c>
      <c r="BF10">
        <v>0</v>
      </c>
      <c r="BG10">
        <v>0</v>
      </c>
      <c r="BH10">
        <v>0</v>
      </c>
      <c r="BI10">
        <v>0</v>
      </c>
      <c r="BJ10">
        <v>0</v>
      </c>
      <c r="BK10">
        <v>0</v>
      </c>
      <c r="BL10">
        <v>0</v>
      </c>
      <c r="BM10">
        <v>0</v>
      </c>
      <c r="BN10">
        <v>0</v>
      </c>
      <c r="BO10">
        <v>0</v>
      </c>
      <c r="BP10">
        <v>0</v>
      </c>
      <c r="BQ10">
        <v>0</v>
      </c>
      <c r="BR10">
        <v>0</v>
      </c>
      <c r="BS10">
        <v>0</v>
      </c>
      <c r="BT10">
        <v>0</v>
      </c>
      <c r="BU10">
        <v>0</v>
      </c>
      <c r="BV10">
        <v>0</v>
      </c>
      <c r="BW10">
        <v>0</v>
      </c>
      <c r="CU10">
        <f>ROUND(AT10*Source!I339*AH10*AL10,2)</f>
        <v>0</v>
      </c>
      <c r="CV10">
        <f>ROUND(Y10*Source!I339,9)</f>
        <v>3.64</v>
      </c>
      <c r="CW10">
        <v>0</v>
      </c>
      <c r="CX10">
        <f>ROUND(Y10*Source!I339,9)</f>
        <v>3.64</v>
      </c>
      <c r="CY10">
        <f>AD10</f>
        <v>0</v>
      </c>
      <c r="CZ10">
        <f>AH10</f>
        <v>0</v>
      </c>
      <c r="DA10">
        <f>AL10</f>
        <v>1</v>
      </c>
      <c r="DB10">
        <f>ROUND(ROUND(AT10*CZ10,2),6)</f>
        <v>0</v>
      </c>
      <c r="DC10">
        <f>ROUND(ROUND(AT10*AG10,2),6)</f>
        <v>0</v>
      </c>
      <c r="DD10" t="s">
        <v>3</v>
      </c>
      <c r="DE10" t="s">
        <v>3</v>
      </c>
      <c r="DF10">
        <f t="shared" si="3"/>
        <v>0</v>
      </c>
      <c r="DG10">
        <f t="shared" si="4"/>
        <v>0</v>
      </c>
      <c r="DH10">
        <f t="shared" si="5"/>
        <v>0</v>
      </c>
      <c r="DI10">
        <f t="shared" si="6"/>
        <v>0</v>
      </c>
      <c r="DJ10">
        <f>DI10</f>
        <v>0</v>
      </c>
      <c r="DK10">
        <v>0</v>
      </c>
      <c r="DL10" t="s">
        <v>3</v>
      </c>
      <c r="DM10">
        <v>0</v>
      </c>
      <c r="DN10" t="s">
        <v>3</v>
      </c>
      <c r="DO10">
        <v>0</v>
      </c>
    </row>
    <row r="11" spans="1:119" x14ac:dyDescent="0.2">
      <c r="A11">
        <f>ROW(Source!A339)</f>
        <v>339</v>
      </c>
      <c r="B11">
        <v>1473091778</v>
      </c>
      <c r="C11">
        <v>1473092978</v>
      </c>
      <c r="D11">
        <v>1441834213</v>
      </c>
      <c r="E11">
        <v>1</v>
      </c>
      <c r="F11">
        <v>1</v>
      </c>
      <c r="G11">
        <v>15514512</v>
      </c>
      <c r="H11">
        <v>2</v>
      </c>
      <c r="I11" t="s">
        <v>395</v>
      </c>
      <c r="J11" t="s">
        <v>396</v>
      </c>
      <c r="K11" t="s">
        <v>397</v>
      </c>
      <c r="L11">
        <v>1368</v>
      </c>
      <c r="N11">
        <v>1011</v>
      </c>
      <c r="O11" t="s">
        <v>386</v>
      </c>
      <c r="P11" t="s">
        <v>386</v>
      </c>
      <c r="Q11">
        <v>1</v>
      </c>
      <c r="W11">
        <v>0</v>
      </c>
      <c r="X11">
        <v>801316079</v>
      </c>
      <c r="Y11">
        <f>AT11</f>
        <v>0.03</v>
      </c>
      <c r="AA11">
        <v>0</v>
      </c>
      <c r="AB11">
        <v>7.68</v>
      </c>
      <c r="AC11">
        <v>0.05</v>
      </c>
      <c r="AD11">
        <v>0</v>
      </c>
      <c r="AE11">
        <v>0</v>
      </c>
      <c r="AF11">
        <v>7.68</v>
      </c>
      <c r="AG11">
        <v>0.05</v>
      </c>
      <c r="AH11">
        <v>0</v>
      </c>
      <c r="AI11">
        <v>1</v>
      </c>
      <c r="AJ11">
        <v>1</v>
      </c>
      <c r="AK11">
        <v>1</v>
      </c>
      <c r="AL11">
        <v>1</v>
      </c>
      <c r="AM11">
        <v>-2</v>
      </c>
      <c r="AN11">
        <v>0</v>
      </c>
      <c r="AO11">
        <v>1</v>
      </c>
      <c r="AP11">
        <v>1</v>
      </c>
      <c r="AQ11">
        <v>0</v>
      </c>
      <c r="AR11">
        <v>0</v>
      </c>
      <c r="AS11" t="s">
        <v>3</v>
      </c>
      <c r="AT11">
        <v>0.03</v>
      </c>
      <c r="AU11" t="s">
        <v>3</v>
      </c>
      <c r="AV11">
        <v>0</v>
      </c>
      <c r="AW11">
        <v>2</v>
      </c>
      <c r="AX11">
        <v>1473454446</v>
      </c>
      <c r="AY11">
        <v>1</v>
      </c>
      <c r="AZ11">
        <v>0</v>
      </c>
      <c r="BA11">
        <v>52</v>
      </c>
      <c r="BB11">
        <v>0</v>
      </c>
      <c r="BC11">
        <v>0</v>
      </c>
      <c r="BD11">
        <v>0</v>
      </c>
      <c r="BE11">
        <v>0</v>
      </c>
      <c r="BF11">
        <v>0</v>
      </c>
      <c r="BG11">
        <v>0</v>
      </c>
      <c r="BH11">
        <v>0</v>
      </c>
      <c r="BI11">
        <v>0</v>
      </c>
      <c r="BJ11">
        <v>0</v>
      </c>
      <c r="BK11">
        <v>0</v>
      </c>
      <c r="BL11">
        <v>0</v>
      </c>
      <c r="BM11">
        <v>0</v>
      </c>
      <c r="BN11">
        <v>0</v>
      </c>
      <c r="BO11">
        <v>0</v>
      </c>
      <c r="BP11">
        <v>0</v>
      </c>
      <c r="BQ11">
        <v>0</v>
      </c>
      <c r="BR11">
        <v>0</v>
      </c>
      <c r="BS11">
        <v>0</v>
      </c>
      <c r="BT11">
        <v>0</v>
      </c>
      <c r="BU11">
        <v>0</v>
      </c>
      <c r="BV11">
        <v>0</v>
      </c>
      <c r="BW11">
        <v>0</v>
      </c>
      <c r="CV11">
        <v>0</v>
      </c>
      <c r="CW11">
        <f>ROUND(Y11*Source!I339*DO11,9)</f>
        <v>0</v>
      </c>
      <c r="CX11">
        <f>ROUND(Y11*Source!I339,9)</f>
        <v>0.78</v>
      </c>
      <c r="CY11">
        <f>AB11</f>
        <v>7.68</v>
      </c>
      <c r="CZ11">
        <f>AF11</f>
        <v>7.68</v>
      </c>
      <c r="DA11">
        <f>AJ11</f>
        <v>1</v>
      </c>
      <c r="DB11">
        <f>ROUND(ROUND(AT11*CZ11,2),6)</f>
        <v>0.23</v>
      </c>
      <c r="DC11">
        <f>ROUND(ROUND(AT11*AG11,2),6)</f>
        <v>0</v>
      </c>
      <c r="DD11" t="s">
        <v>3</v>
      </c>
      <c r="DE11" t="s">
        <v>3</v>
      </c>
      <c r="DF11">
        <f t="shared" si="3"/>
        <v>0</v>
      </c>
      <c r="DG11">
        <f t="shared" si="4"/>
        <v>5.99</v>
      </c>
      <c r="DH11">
        <f t="shared" si="5"/>
        <v>0.04</v>
      </c>
      <c r="DI11">
        <f t="shared" si="6"/>
        <v>0</v>
      </c>
      <c r="DJ11">
        <f>DG11</f>
        <v>5.99</v>
      </c>
      <c r="DK11">
        <v>0</v>
      </c>
      <c r="DL11" t="s">
        <v>3</v>
      </c>
      <c r="DM11">
        <v>0</v>
      </c>
      <c r="DN11" t="s">
        <v>3</v>
      </c>
      <c r="DO11">
        <v>0</v>
      </c>
    </row>
    <row r="12" spans="1:119" x14ac:dyDescent="0.2">
      <c r="A12">
        <f>ROW(Source!A339)</f>
        <v>339</v>
      </c>
      <c r="B12">
        <v>1473091778</v>
      </c>
      <c r="C12">
        <v>1473092978</v>
      </c>
      <c r="D12">
        <v>1441836235</v>
      </c>
      <c r="E12">
        <v>1</v>
      </c>
      <c r="F12">
        <v>1</v>
      </c>
      <c r="G12">
        <v>15514512</v>
      </c>
      <c r="H12">
        <v>3</v>
      </c>
      <c r="I12" t="s">
        <v>387</v>
      </c>
      <c r="J12" t="s">
        <v>388</v>
      </c>
      <c r="K12" t="s">
        <v>389</v>
      </c>
      <c r="L12">
        <v>1346</v>
      </c>
      <c r="N12">
        <v>1009</v>
      </c>
      <c r="O12" t="s">
        <v>390</v>
      </c>
      <c r="P12" t="s">
        <v>390</v>
      </c>
      <c r="Q12">
        <v>1</v>
      </c>
      <c r="W12">
        <v>0</v>
      </c>
      <c r="X12">
        <v>-1595335418</v>
      </c>
      <c r="Y12">
        <f>AT12</f>
        <v>7.0000000000000007E-2</v>
      </c>
      <c r="AA12">
        <v>31.49</v>
      </c>
      <c r="AB12">
        <v>0</v>
      </c>
      <c r="AC12">
        <v>0</v>
      </c>
      <c r="AD12">
        <v>0</v>
      </c>
      <c r="AE12">
        <v>31.49</v>
      </c>
      <c r="AF12">
        <v>0</v>
      </c>
      <c r="AG12">
        <v>0</v>
      </c>
      <c r="AH12">
        <v>0</v>
      </c>
      <c r="AI12">
        <v>1</v>
      </c>
      <c r="AJ12">
        <v>1</v>
      </c>
      <c r="AK12">
        <v>1</v>
      </c>
      <c r="AL12">
        <v>1</v>
      </c>
      <c r="AM12">
        <v>-2</v>
      </c>
      <c r="AN12">
        <v>0</v>
      </c>
      <c r="AO12">
        <v>1</v>
      </c>
      <c r="AP12">
        <v>1</v>
      </c>
      <c r="AQ12">
        <v>0</v>
      </c>
      <c r="AR12">
        <v>0</v>
      </c>
      <c r="AS12" t="s">
        <v>3</v>
      </c>
      <c r="AT12">
        <v>7.0000000000000007E-2</v>
      </c>
      <c r="AU12" t="s">
        <v>3</v>
      </c>
      <c r="AV12">
        <v>0</v>
      </c>
      <c r="AW12">
        <v>2</v>
      </c>
      <c r="AX12">
        <v>1473454447</v>
      </c>
      <c r="AY12">
        <v>1</v>
      </c>
      <c r="AZ12">
        <v>0</v>
      </c>
      <c r="BA12">
        <v>53</v>
      </c>
      <c r="BB12">
        <v>0</v>
      </c>
      <c r="BC12">
        <v>0</v>
      </c>
      <c r="BD12">
        <v>0</v>
      </c>
      <c r="BE12">
        <v>0</v>
      </c>
      <c r="BF12">
        <v>0</v>
      </c>
      <c r="BG12">
        <v>0</v>
      </c>
      <c r="BH12">
        <v>0</v>
      </c>
      <c r="BI12">
        <v>0</v>
      </c>
      <c r="BJ12">
        <v>0</v>
      </c>
      <c r="BK12">
        <v>0</v>
      </c>
      <c r="BL12">
        <v>0</v>
      </c>
      <c r="BM12">
        <v>0</v>
      </c>
      <c r="BN12">
        <v>0</v>
      </c>
      <c r="BO12">
        <v>0</v>
      </c>
      <c r="BP12">
        <v>0</v>
      </c>
      <c r="BQ12">
        <v>0</v>
      </c>
      <c r="BR12">
        <v>0</v>
      </c>
      <c r="BS12">
        <v>0</v>
      </c>
      <c r="BT12">
        <v>0</v>
      </c>
      <c r="BU12">
        <v>0</v>
      </c>
      <c r="BV12">
        <v>0</v>
      </c>
      <c r="BW12">
        <v>0</v>
      </c>
      <c r="CV12">
        <v>0</v>
      </c>
      <c r="CW12">
        <v>0</v>
      </c>
      <c r="CX12">
        <f>ROUND(Y12*Source!I339,9)</f>
        <v>1.82</v>
      </c>
      <c r="CY12">
        <f>AA12</f>
        <v>31.49</v>
      </c>
      <c r="CZ12">
        <f>AE12</f>
        <v>31.49</v>
      </c>
      <c r="DA12">
        <f>AI12</f>
        <v>1</v>
      </c>
      <c r="DB12">
        <f>ROUND(ROUND(AT12*CZ12,2),6)</f>
        <v>2.2000000000000002</v>
      </c>
      <c r="DC12">
        <f>ROUND(ROUND(AT12*AG12,2),6)</f>
        <v>0</v>
      </c>
      <c r="DD12" t="s">
        <v>3</v>
      </c>
      <c r="DE12" t="s">
        <v>3</v>
      </c>
      <c r="DF12">
        <f t="shared" si="3"/>
        <v>57.31</v>
      </c>
      <c r="DG12">
        <f t="shared" si="4"/>
        <v>0</v>
      </c>
      <c r="DH12">
        <f t="shared" si="5"/>
        <v>0</v>
      </c>
      <c r="DI12">
        <f t="shared" si="6"/>
        <v>0</v>
      </c>
      <c r="DJ12">
        <f>DF12</f>
        <v>57.31</v>
      </c>
      <c r="DK12">
        <v>0</v>
      </c>
      <c r="DL12" t="s">
        <v>3</v>
      </c>
      <c r="DM12">
        <v>0</v>
      </c>
      <c r="DN12" t="s">
        <v>3</v>
      </c>
      <c r="DO12">
        <v>0</v>
      </c>
    </row>
    <row r="13" spans="1:119" x14ac:dyDescent="0.2">
      <c r="A13">
        <f>ROW(Source!A340)</f>
        <v>340</v>
      </c>
      <c r="B13">
        <v>1473091778</v>
      </c>
      <c r="C13">
        <v>1473092985</v>
      </c>
      <c r="D13">
        <v>1441819193</v>
      </c>
      <c r="E13">
        <v>15514512</v>
      </c>
      <c r="F13">
        <v>1</v>
      </c>
      <c r="G13">
        <v>15514512</v>
      </c>
      <c r="H13">
        <v>1</v>
      </c>
      <c r="I13" t="s">
        <v>380</v>
      </c>
      <c r="J13" t="s">
        <v>3</v>
      </c>
      <c r="K13" t="s">
        <v>381</v>
      </c>
      <c r="L13">
        <v>1191</v>
      </c>
      <c r="N13">
        <v>1013</v>
      </c>
      <c r="O13" t="s">
        <v>382</v>
      </c>
      <c r="P13" t="s">
        <v>382</v>
      </c>
      <c r="Q13">
        <v>1</v>
      </c>
      <c r="W13">
        <v>0</v>
      </c>
      <c r="X13">
        <v>476480486</v>
      </c>
      <c r="Y13">
        <f>(AT13*3)</f>
        <v>1.23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0</v>
      </c>
      <c r="AH13">
        <v>0</v>
      </c>
      <c r="AI13">
        <v>1</v>
      </c>
      <c r="AJ13">
        <v>1</v>
      </c>
      <c r="AK13">
        <v>1</v>
      </c>
      <c r="AL13">
        <v>1</v>
      </c>
      <c r="AM13">
        <v>-2</v>
      </c>
      <c r="AN13">
        <v>0</v>
      </c>
      <c r="AO13">
        <v>1</v>
      </c>
      <c r="AP13">
        <v>1</v>
      </c>
      <c r="AQ13">
        <v>0</v>
      </c>
      <c r="AR13">
        <v>0</v>
      </c>
      <c r="AS13" t="s">
        <v>3</v>
      </c>
      <c r="AT13">
        <v>0.41</v>
      </c>
      <c r="AU13" t="s">
        <v>155</v>
      </c>
      <c r="AV13">
        <v>1</v>
      </c>
      <c r="AW13">
        <v>2</v>
      </c>
      <c r="AX13">
        <v>1473454479</v>
      </c>
      <c r="AY13">
        <v>1</v>
      </c>
      <c r="AZ13">
        <v>0</v>
      </c>
      <c r="BA13">
        <v>54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0</v>
      </c>
      <c r="BI13">
        <v>0</v>
      </c>
      <c r="BJ13">
        <v>0</v>
      </c>
      <c r="BK13">
        <v>0</v>
      </c>
      <c r="BL13">
        <v>0</v>
      </c>
      <c r="BM13">
        <v>0</v>
      </c>
      <c r="BN13">
        <v>0</v>
      </c>
      <c r="BO13">
        <v>0</v>
      </c>
      <c r="BP13">
        <v>0</v>
      </c>
      <c r="BQ13">
        <v>0</v>
      </c>
      <c r="BR13">
        <v>0</v>
      </c>
      <c r="BS13">
        <v>0</v>
      </c>
      <c r="BT13">
        <v>0</v>
      </c>
      <c r="BU13">
        <v>0</v>
      </c>
      <c r="BV13">
        <v>0</v>
      </c>
      <c r="BW13">
        <v>0</v>
      </c>
      <c r="CU13">
        <f>ROUND(AT13*Source!I340*AH13*AL13,2)</f>
        <v>0</v>
      </c>
      <c r="CV13">
        <f>ROUND(Y13*Source!I340,9)</f>
        <v>3.198</v>
      </c>
      <c r="CW13">
        <v>0</v>
      </c>
      <c r="CX13">
        <f>ROUND(Y13*Source!I340,9)</f>
        <v>3.198</v>
      </c>
      <c r="CY13">
        <f>AD13</f>
        <v>0</v>
      </c>
      <c r="CZ13">
        <f>AH13</f>
        <v>0</v>
      </c>
      <c r="DA13">
        <f>AL13</f>
        <v>1</v>
      </c>
      <c r="DB13">
        <f>ROUND((ROUND(AT13*CZ13,2)*3),6)</f>
        <v>0</v>
      </c>
      <c r="DC13">
        <f>ROUND((ROUND(AT13*AG13,2)*3),6)</f>
        <v>0</v>
      </c>
      <c r="DD13" t="s">
        <v>3</v>
      </c>
      <c r="DE13" t="s">
        <v>3</v>
      </c>
      <c r="DF13">
        <f t="shared" si="3"/>
        <v>0</v>
      </c>
      <c r="DG13">
        <f t="shared" si="4"/>
        <v>0</v>
      </c>
      <c r="DH13">
        <f t="shared" si="5"/>
        <v>0</v>
      </c>
      <c r="DI13">
        <f t="shared" si="6"/>
        <v>0</v>
      </c>
      <c r="DJ13">
        <f>DI13</f>
        <v>0</v>
      </c>
      <c r="DK13">
        <v>0</v>
      </c>
      <c r="DL13" t="s">
        <v>3</v>
      </c>
      <c r="DM13">
        <v>0</v>
      </c>
      <c r="DN13" t="s">
        <v>3</v>
      </c>
      <c r="DO13">
        <v>0</v>
      </c>
    </row>
    <row r="14" spans="1:119" x14ac:dyDescent="0.2">
      <c r="A14">
        <f>ROW(Source!A412)</f>
        <v>412</v>
      </c>
      <c r="B14">
        <v>1473091778</v>
      </c>
      <c r="C14">
        <v>1473093038</v>
      </c>
      <c r="D14">
        <v>1441819193</v>
      </c>
      <c r="E14">
        <v>15514512</v>
      </c>
      <c r="F14">
        <v>1</v>
      </c>
      <c r="G14">
        <v>15514512</v>
      </c>
      <c r="H14">
        <v>1</v>
      </c>
      <c r="I14" t="s">
        <v>380</v>
      </c>
      <c r="J14" t="s">
        <v>3</v>
      </c>
      <c r="K14" t="s">
        <v>381</v>
      </c>
      <c r="L14">
        <v>1191</v>
      </c>
      <c r="N14">
        <v>1013</v>
      </c>
      <c r="O14" t="s">
        <v>382</v>
      </c>
      <c r="P14" t="s">
        <v>382</v>
      </c>
      <c r="Q14">
        <v>1</v>
      </c>
      <c r="W14">
        <v>0</v>
      </c>
      <c r="X14">
        <v>476480486</v>
      </c>
      <c r="Y14">
        <f t="shared" ref="Y14:Y36" si="7">AT14</f>
        <v>12</v>
      </c>
      <c r="AA14">
        <v>0</v>
      </c>
      <c r="AB14">
        <v>0</v>
      </c>
      <c r="AC14">
        <v>0</v>
      </c>
      <c r="AD14">
        <v>0</v>
      </c>
      <c r="AE14">
        <v>0</v>
      </c>
      <c r="AF14">
        <v>0</v>
      </c>
      <c r="AG14">
        <v>0</v>
      </c>
      <c r="AH14">
        <v>0</v>
      </c>
      <c r="AI14">
        <v>1</v>
      </c>
      <c r="AJ14">
        <v>1</v>
      </c>
      <c r="AK14">
        <v>1</v>
      </c>
      <c r="AL14">
        <v>1</v>
      </c>
      <c r="AM14">
        <v>-2</v>
      </c>
      <c r="AN14">
        <v>0</v>
      </c>
      <c r="AO14">
        <v>1</v>
      </c>
      <c r="AP14">
        <v>1</v>
      </c>
      <c r="AQ14">
        <v>0</v>
      </c>
      <c r="AR14">
        <v>0</v>
      </c>
      <c r="AS14" t="s">
        <v>3</v>
      </c>
      <c r="AT14">
        <v>12</v>
      </c>
      <c r="AU14" t="s">
        <v>3</v>
      </c>
      <c r="AV14">
        <v>1</v>
      </c>
      <c r="AW14">
        <v>2</v>
      </c>
      <c r="AX14">
        <v>1473454576</v>
      </c>
      <c r="AY14">
        <v>1</v>
      </c>
      <c r="AZ14">
        <v>0</v>
      </c>
      <c r="BA14">
        <v>66</v>
      </c>
      <c r="BB14">
        <v>0</v>
      </c>
      <c r="BC14">
        <v>0</v>
      </c>
      <c r="BD14">
        <v>0</v>
      </c>
      <c r="BE14">
        <v>0</v>
      </c>
      <c r="BF14">
        <v>0</v>
      </c>
      <c r="BG14">
        <v>0</v>
      </c>
      <c r="BH14">
        <v>0</v>
      </c>
      <c r="BI14">
        <v>0</v>
      </c>
      <c r="BJ14">
        <v>0</v>
      </c>
      <c r="BK14">
        <v>0</v>
      </c>
      <c r="BL14">
        <v>0</v>
      </c>
      <c r="BM14">
        <v>0</v>
      </c>
      <c r="BN14">
        <v>0</v>
      </c>
      <c r="BO14">
        <v>0</v>
      </c>
      <c r="BP14">
        <v>0</v>
      </c>
      <c r="BQ14">
        <v>0</v>
      </c>
      <c r="BR14">
        <v>0</v>
      </c>
      <c r="BS14">
        <v>0</v>
      </c>
      <c r="BT14">
        <v>0</v>
      </c>
      <c r="BU14">
        <v>0</v>
      </c>
      <c r="BV14">
        <v>0</v>
      </c>
      <c r="BW14">
        <v>0</v>
      </c>
      <c r="CU14">
        <f>ROUND(AT14*Source!I412*AH14*AL14,2)</f>
        <v>0</v>
      </c>
      <c r="CV14">
        <f>ROUND(Y14*Source!I412,9)</f>
        <v>60</v>
      </c>
      <c r="CW14">
        <v>0</v>
      </c>
      <c r="CX14">
        <f>ROUND(Y14*Source!I412,9)</f>
        <v>60</v>
      </c>
      <c r="CY14">
        <f>AD14</f>
        <v>0</v>
      </c>
      <c r="CZ14">
        <f>AH14</f>
        <v>0</v>
      </c>
      <c r="DA14">
        <f>AL14</f>
        <v>1</v>
      </c>
      <c r="DB14">
        <f t="shared" ref="DB14:DB36" si="8">ROUND(ROUND(AT14*CZ14,2),6)</f>
        <v>0</v>
      </c>
      <c r="DC14">
        <f t="shared" ref="DC14:DC36" si="9">ROUND(ROUND(AT14*AG14,2),6)</f>
        <v>0</v>
      </c>
      <c r="DD14" t="s">
        <v>3</v>
      </c>
      <c r="DE14" t="s">
        <v>3</v>
      </c>
      <c r="DF14">
        <f t="shared" si="3"/>
        <v>0</v>
      </c>
      <c r="DG14">
        <f t="shared" si="4"/>
        <v>0</v>
      </c>
      <c r="DH14">
        <f t="shared" si="5"/>
        <v>0</v>
      </c>
      <c r="DI14">
        <f t="shared" si="6"/>
        <v>0</v>
      </c>
      <c r="DJ14">
        <f>DI14</f>
        <v>0</v>
      </c>
      <c r="DK14">
        <v>0</v>
      </c>
      <c r="DL14" t="s">
        <v>3</v>
      </c>
      <c r="DM14">
        <v>0</v>
      </c>
      <c r="DN14" t="s">
        <v>3</v>
      </c>
      <c r="DO14">
        <v>0</v>
      </c>
    </row>
    <row r="15" spans="1:119" x14ac:dyDescent="0.2">
      <c r="A15">
        <f>ROW(Source!A412)</f>
        <v>412</v>
      </c>
      <c r="B15">
        <v>1473091778</v>
      </c>
      <c r="C15">
        <v>1473093038</v>
      </c>
      <c r="D15">
        <v>1441835475</v>
      </c>
      <c r="E15">
        <v>1</v>
      </c>
      <c r="F15">
        <v>1</v>
      </c>
      <c r="G15">
        <v>15514512</v>
      </c>
      <c r="H15">
        <v>3</v>
      </c>
      <c r="I15" t="s">
        <v>398</v>
      </c>
      <c r="J15" t="s">
        <v>399</v>
      </c>
      <c r="K15" t="s">
        <v>400</v>
      </c>
      <c r="L15">
        <v>1348</v>
      </c>
      <c r="N15">
        <v>1009</v>
      </c>
      <c r="O15" t="s">
        <v>401</v>
      </c>
      <c r="P15" t="s">
        <v>401</v>
      </c>
      <c r="Q15">
        <v>1000</v>
      </c>
      <c r="W15">
        <v>0</v>
      </c>
      <c r="X15">
        <v>438248051</v>
      </c>
      <c r="Y15">
        <f t="shared" si="7"/>
        <v>2.0000000000000001E-4</v>
      </c>
      <c r="AA15">
        <v>155908.07999999999</v>
      </c>
      <c r="AB15">
        <v>0</v>
      </c>
      <c r="AC15">
        <v>0</v>
      </c>
      <c r="AD15">
        <v>0</v>
      </c>
      <c r="AE15">
        <v>155908.07999999999</v>
      </c>
      <c r="AF15">
        <v>0</v>
      </c>
      <c r="AG15">
        <v>0</v>
      </c>
      <c r="AH15">
        <v>0</v>
      </c>
      <c r="AI15">
        <v>1</v>
      </c>
      <c r="AJ15">
        <v>1</v>
      </c>
      <c r="AK15">
        <v>1</v>
      </c>
      <c r="AL15">
        <v>1</v>
      </c>
      <c r="AM15">
        <v>-2</v>
      </c>
      <c r="AN15">
        <v>0</v>
      </c>
      <c r="AO15">
        <v>1</v>
      </c>
      <c r="AP15">
        <v>1</v>
      </c>
      <c r="AQ15">
        <v>0</v>
      </c>
      <c r="AR15">
        <v>0</v>
      </c>
      <c r="AS15" t="s">
        <v>3</v>
      </c>
      <c r="AT15">
        <v>2.0000000000000001E-4</v>
      </c>
      <c r="AU15" t="s">
        <v>3</v>
      </c>
      <c r="AV15">
        <v>0</v>
      </c>
      <c r="AW15">
        <v>2</v>
      </c>
      <c r="AX15">
        <v>1473454578</v>
      </c>
      <c r="AY15">
        <v>1</v>
      </c>
      <c r="AZ15">
        <v>0</v>
      </c>
      <c r="BA15">
        <v>67</v>
      </c>
      <c r="BB15">
        <v>0</v>
      </c>
      <c r="BC15">
        <v>0</v>
      </c>
      <c r="BD15">
        <v>0</v>
      </c>
      <c r="BE15">
        <v>0</v>
      </c>
      <c r="BF15">
        <v>0</v>
      </c>
      <c r="BG15">
        <v>0</v>
      </c>
      <c r="BH15">
        <v>0</v>
      </c>
      <c r="BI15">
        <v>0</v>
      </c>
      <c r="BJ15">
        <v>0</v>
      </c>
      <c r="BK15">
        <v>0</v>
      </c>
      <c r="BL15">
        <v>0</v>
      </c>
      <c r="BM15">
        <v>0</v>
      </c>
      <c r="BN15">
        <v>0</v>
      </c>
      <c r="BO15">
        <v>0</v>
      </c>
      <c r="BP15">
        <v>0</v>
      </c>
      <c r="BQ15">
        <v>0</v>
      </c>
      <c r="BR15">
        <v>0</v>
      </c>
      <c r="BS15">
        <v>0</v>
      </c>
      <c r="BT15">
        <v>0</v>
      </c>
      <c r="BU15">
        <v>0</v>
      </c>
      <c r="BV15">
        <v>0</v>
      </c>
      <c r="BW15">
        <v>0</v>
      </c>
      <c r="CV15">
        <v>0</v>
      </c>
      <c r="CW15">
        <v>0</v>
      </c>
      <c r="CX15">
        <f>ROUND(Y15*Source!I412,9)</f>
        <v>1E-3</v>
      </c>
      <c r="CY15">
        <f>AA15</f>
        <v>155908.07999999999</v>
      </c>
      <c r="CZ15">
        <f>AE15</f>
        <v>155908.07999999999</v>
      </c>
      <c r="DA15">
        <f>AI15</f>
        <v>1</v>
      </c>
      <c r="DB15">
        <f t="shared" si="8"/>
        <v>31.18</v>
      </c>
      <c r="DC15">
        <f t="shared" si="9"/>
        <v>0</v>
      </c>
      <c r="DD15" t="s">
        <v>3</v>
      </c>
      <c r="DE15" t="s">
        <v>3</v>
      </c>
      <c r="DF15">
        <f t="shared" si="3"/>
        <v>155.91</v>
      </c>
      <c r="DG15">
        <f t="shared" si="4"/>
        <v>0</v>
      </c>
      <c r="DH15">
        <f t="shared" si="5"/>
        <v>0</v>
      </c>
      <c r="DI15">
        <f t="shared" si="6"/>
        <v>0</v>
      </c>
      <c r="DJ15">
        <f>DF15</f>
        <v>155.91</v>
      </c>
      <c r="DK15">
        <v>0</v>
      </c>
      <c r="DL15" t="s">
        <v>3</v>
      </c>
      <c r="DM15">
        <v>0</v>
      </c>
      <c r="DN15" t="s">
        <v>3</v>
      </c>
      <c r="DO15">
        <v>0</v>
      </c>
    </row>
    <row r="16" spans="1:119" x14ac:dyDescent="0.2">
      <c r="A16">
        <f>ROW(Source!A412)</f>
        <v>412</v>
      </c>
      <c r="B16">
        <v>1473091778</v>
      </c>
      <c r="C16">
        <v>1473093038</v>
      </c>
      <c r="D16">
        <v>1441834671</v>
      </c>
      <c r="E16">
        <v>1</v>
      </c>
      <c r="F16">
        <v>1</v>
      </c>
      <c r="G16">
        <v>15514512</v>
      </c>
      <c r="H16">
        <v>3</v>
      </c>
      <c r="I16" t="s">
        <v>402</v>
      </c>
      <c r="J16" t="s">
        <v>403</v>
      </c>
      <c r="K16" t="s">
        <v>404</v>
      </c>
      <c r="L16">
        <v>1348</v>
      </c>
      <c r="N16">
        <v>1009</v>
      </c>
      <c r="O16" t="s">
        <v>401</v>
      </c>
      <c r="P16" t="s">
        <v>401</v>
      </c>
      <c r="Q16">
        <v>1000</v>
      </c>
      <c r="W16">
        <v>0</v>
      </c>
      <c r="X16">
        <v>-19071303</v>
      </c>
      <c r="Y16">
        <f t="shared" si="7"/>
        <v>1E-4</v>
      </c>
      <c r="AA16">
        <v>184462.17</v>
      </c>
      <c r="AB16">
        <v>0</v>
      </c>
      <c r="AC16">
        <v>0</v>
      </c>
      <c r="AD16">
        <v>0</v>
      </c>
      <c r="AE16">
        <v>184462.17</v>
      </c>
      <c r="AF16">
        <v>0</v>
      </c>
      <c r="AG16">
        <v>0</v>
      </c>
      <c r="AH16">
        <v>0</v>
      </c>
      <c r="AI16">
        <v>1</v>
      </c>
      <c r="AJ16">
        <v>1</v>
      </c>
      <c r="AK16">
        <v>1</v>
      </c>
      <c r="AL16">
        <v>1</v>
      </c>
      <c r="AM16">
        <v>-2</v>
      </c>
      <c r="AN16">
        <v>0</v>
      </c>
      <c r="AO16">
        <v>1</v>
      </c>
      <c r="AP16">
        <v>1</v>
      </c>
      <c r="AQ16">
        <v>0</v>
      </c>
      <c r="AR16">
        <v>0</v>
      </c>
      <c r="AS16" t="s">
        <v>3</v>
      </c>
      <c r="AT16">
        <v>1E-4</v>
      </c>
      <c r="AU16" t="s">
        <v>3</v>
      </c>
      <c r="AV16">
        <v>0</v>
      </c>
      <c r="AW16">
        <v>2</v>
      </c>
      <c r="AX16">
        <v>1473454579</v>
      </c>
      <c r="AY16">
        <v>1</v>
      </c>
      <c r="AZ16">
        <v>0</v>
      </c>
      <c r="BA16">
        <v>68</v>
      </c>
      <c r="BB16">
        <v>0</v>
      </c>
      <c r="BC16">
        <v>0</v>
      </c>
      <c r="BD16">
        <v>0</v>
      </c>
      <c r="BE16">
        <v>0</v>
      </c>
      <c r="BF16">
        <v>0</v>
      </c>
      <c r="BG16">
        <v>0</v>
      </c>
      <c r="BH16">
        <v>0</v>
      </c>
      <c r="BI16">
        <v>0</v>
      </c>
      <c r="BJ16">
        <v>0</v>
      </c>
      <c r="BK16">
        <v>0</v>
      </c>
      <c r="BL16">
        <v>0</v>
      </c>
      <c r="BM16">
        <v>0</v>
      </c>
      <c r="BN16">
        <v>0</v>
      </c>
      <c r="BO16">
        <v>0</v>
      </c>
      <c r="BP16">
        <v>0</v>
      </c>
      <c r="BQ16">
        <v>0</v>
      </c>
      <c r="BR16">
        <v>0</v>
      </c>
      <c r="BS16">
        <v>0</v>
      </c>
      <c r="BT16">
        <v>0</v>
      </c>
      <c r="BU16">
        <v>0</v>
      </c>
      <c r="BV16">
        <v>0</v>
      </c>
      <c r="BW16">
        <v>0</v>
      </c>
      <c r="CV16">
        <v>0</v>
      </c>
      <c r="CW16">
        <v>0</v>
      </c>
      <c r="CX16">
        <f>ROUND(Y16*Source!I412,9)</f>
        <v>5.0000000000000001E-4</v>
      </c>
      <c r="CY16">
        <f>AA16</f>
        <v>184462.17</v>
      </c>
      <c r="CZ16">
        <f>AE16</f>
        <v>184462.17</v>
      </c>
      <c r="DA16">
        <f>AI16</f>
        <v>1</v>
      </c>
      <c r="DB16">
        <f t="shared" si="8"/>
        <v>18.45</v>
      </c>
      <c r="DC16">
        <f t="shared" si="9"/>
        <v>0</v>
      </c>
      <c r="DD16" t="s">
        <v>3</v>
      </c>
      <c r="DE16" t="s">
        <v>3</v>
      </c>
      <c r="DF16">
        <f t="shared" si="3"/>
        <v>92.23</v>
      </c>
      <c r="DG16">
        <f t="shared" si="4"/>
        <v>0</v>
      </c>
      <c r="DH16">
        <f t="shared" si="5"/>
        <v>0</v>
      </c>
      <c r="DI16">
        <f t="shared" si="6"/>
        <v>0</v>
      </c>
      <c r="DJ16">
        <f>DF16</f>
        <v>92.23</v>
      </c>
      <c r="DK16">
        <v>0</v>
      </c>
      <c r="DL16" t="s">
        <v>3</v>
      </c>
      <c r="DM16">
        <v>0</v>
      </c>
      <c r="DN16" t="s">
        <v>3</v>
      </c>
      <c r="DO16">
        <v>0</v>
      </c>
    </row>
    <row r="17" spans="1:119" x14ac:dyDescent="0.2">
      <c r="A17">
        <f>ROW(Source!A412)</f>
        <v>412</v>
      </c>
      <c r="B17">
        <v>1473091778</v>
      </c>
      <c r="C17">
        <v>1473093038</v>
      </c>
      <c r="D17">
        <v>1441834634</v>
      </c>
      <c r="E17">
        <v>1</v>
      </c>
      <c r="F17">
        <v>1</v>
      </c>
      <c r="G17">
        <v>15514512</v>
      </c>
      <c r="H17">
        <v>3</v>
      </c>
      <c r="I17" t="s">
        <v>405</v>
      </c>
      <c r="J17" t="s">
        <v>406</v>
      </c>
      <c r="K17" t="s">
        <v>407</v>
      </c>
      <c r="L17">
        <v>1348</v>
      </c>
      <c r="N17">
        <v>1009</v>
      </c>
      <c r="O17" t="s">
        <v>401</v>
      </c>
      <c r="P17" t="s">
        <v>401</v>
      </c>
      <c r="Q17">
        <v>1000</v>
      </c>
      <c r="W17">
        <v>0</v>
      </c>
      <c r="X17">
        <v>1869974630</v>
      </c>
      <c r="Y17">
        <f t="shared" si="7"/>
        <v>5.9999999999999995E-4</v>
      </c>
      <c r="AA17">
        <v>88053.759999999995</v>
      </c>
      <c r="AB17">
        <v>0</v>
      </c>
      <c r="AC17">
        <v>0</v>
      </c>
      <c r="AD17">
        <v>0</v>
      </c>
      <c r="AE17">
        <v>88053.759999999995</v>
      </c>
      <c r="AF17">
        <v>0</v>
      </c>
      <c r="AG17">
        <v>0</v>
      </c>
      <c r="AH17">
        <v>0</v>
      </c>
      <c r="AI17">
        <v>1</v>
      </c>
      <c r="AJ17">
        <v>1</v>
      </c>
      <c r="AK17">
        <v>1</v>
      </c>
      <c r="AL17">
        <v>1</v>
      </c>
      <c r="AM17">
        <v>-2</v>
      </c>
      <c r="AN17">
        <v>0</v>
      </c>
      <c r="AO17">
        <v>1</v>
      </c>
      <c r="AP17">
        <v>1</v>
      </c>
      <c r="AQ17">
        <v>0</v>
      </c>
      <c r="AR17">
        <v>0</v>
      </c>
      <c r="AS17" t="s">
        <v>3</v>
      </c>
      <c r="AT17">
        <v>5.9999999999999995E-4</v>
      </c>
      <c r="AU17" t="s">
        <v>3</v>
      </c>
      <c r="AV17">
        <v>0</v>
      </c>
      <c r="AW17">
        <v>2</v>
      </c>
      <c r="AX17">
        <v>1473454581</v>
      </c>
      <c r="AY17">
        <v>1</v>
      </c>
      <c r="AZ17">
        <v>0</v>
      </c>
      <c r="BA17">
        <v>69</v>
      </c>
      <c r="BB17">
        <v>0</v>
      </c>
      <c r="BC17">
        <v>0</v>
      </c>
      <c r="BD17">
        <v>0</v>
      </c>
      <c r="BE17">
        <v>0</v>
      </c>
      <c r="BF17">
        <v>0</v>
      </c>
      <c r="BG17">
        <v>0</v>
      </c>
      <c r="BH17">
        <v>0</v>
      </c>
      <c r="BI17">
        <v>0</v>
      </c>
      <c r="BJ17">
        <v>0</v>
      </c>
      <c r="BK17">
        <v>0</v>
      </c>
      <c r="BL17">
        <v>0</v>
      </c>
      <c r="BM17">
        <v>0</v>
      </c>
      <c r="BN17">
        <v>0</v>
      </c>
      <c r="BO17">
        <v>0</v>
      </c>
      <c r="BP17">
        <v>0</v>
      </c>
      <c r="BQ17">
        <v>0</v>
      </c>
      <c r="BR17">
        <v>0</v>
      </c>
      <c r="BS17">
        <v>0</v>
      </c>
      <c r="BT17">
        <v>0</v>
      </c>
      <c r="BU17">
        <v>0</v>
      </c>
      <c r="BV17">
        <v>0</v>
      </c>
      <c r="BW17">
        <v>0</v>
      </c>
      <c r="CV17">
        <v>0</v>
      </c>
      <c r="CW17">
        <v>0</v>
      </c>
      <c r="CX17">
        <f>ROUND(Y17*Source!I412,9)</f>
        <v>3.0000000000000001E-3</v>
      </c>
      <c r="CY17">
        <f>AA17</f>
        <v>88053.759999999995</v>
      </c>
      <c r="CZ17">
        <f>AE17</f>
        <v>88053.759999999995</v>
      </c>
      <c r="DA17">
        <f>AI17</f>
        <v>1</v>
      </c>
      <c r="DB17">
        <f t="shared" si="8"/>
        <v>52.83</v>
      </c>
      <c r="DC17">
        <f t="shared" si="9"/>
        <v>0</v>
      </c>
      <c r="DD17" t="s">
        <v>3</v>
      </c>
      <c r="DE17" t="s">
        <v>3</v>
      </c>
      <c r="DF17">
        <f t="shared" si="3"/>
        <v>264.16000000000003</v>
      </c>
      <c r="DG17">
        <f t="shared" si="4"/>
        <v>0</v>
      </c>
      <c r="DH17">
        <f t="shared" si="5"/>
        <v>0</v>
      </c>
      <c r="DI17">
        <f t="shared" si="6"/>
        <v>0</v>
      </c>
      <c r="DJ17">
        <f>DF17</f>
        <v>264.16000000000003</v>
      </c>
      <c r="DK17">
        <v>0</v>
      </c>
      <c r="DL17" t="s">
        <v>3</v>
      </c>
      <c r="DM17">
        <v>0</v>
      </c>
      <c r="DN17" t="s">
        <v>3</v>
      </c>
      <c r="DO17">
        <v>0</v>
      </c>
    </row>
    <row r="18" spans="1:119" x14ac:dyDescent="0.2">
      <c r="A18">
        <f>ROW(Source!A412)</f>
        <v>412</v>
      </c>
      <c r="B18">
        <v>1473091778</v>
      </c>
      <c r="C18">
        <v>1473093038</v>
      </c>
      <c r="D18">
        <v>1441834836</v>
      </c>
      <c r="E18">
        <v>1</v>
      </c>
      <c r="F18">
        <v>1</v>
      </c>
      <c r="G18">
        <v>15514512</v>
      </c>
      <c r="H18">
        <v>3</v>
      </c>
      <c r="I18" t="s">
        <v>408</v>
      </c>
      <c r="J18" t="s">
        <v>409</v>
      </c>
      <c r="K18" t="s">
        <v>410</v>
      </c>
      <c r="L18">
        <v>1348</v>
      </c>
      <c r="N18">
        <v>1009</v>
      </c>
      <c r="O18" t="s">
        <v>401</v>
      </c>
      <c r="P18" t="s">
        <v>401</v>
      </c>
      <c r="Q18">
        <v>1000</v>
      </c>
      <c r="W18">
        <v>0</v>
      </c>
      <c r="X18">
        <v>1434651514</v>
      </c>
      <c r="Y18">
        <f t="shared" si="7"/>
        <v>1.08E-3</v>
      </c>
      <c r="AA18">
        <v>93194.67</v>
      </c>
      <c r="AB18">
        <v>0</v>
      </c>
      <c r="AC18">
        <v>0</v>
      </c>
      <c r="AD18">
        <v>0</v>
      </c>
      <c r="AE18">
        <v>93194.67</v>
      </c>
      <c r="AF18">
        <v>0</v>
      </c>
      <c r="AG18">
        <v>0</v>
      </c>
      <c r="AH18">
        <v>0</v>
      </c>
      <c r="AI18">
        <v>1</v>
      </c>
      <c r="AJ18">
        <v>1</v>
      </c>
      <c r="AK18">
        <v>1</v>
      </c>
      <c r="AL18">
        <v>1</v>
      </c>
      <c r="AM18">
        <v>-2</v>
      </c>
      <c r="AN18">
        <v>0</v>
      </c>
      <c r="AO18">
        <v>1</v>
      </c>
      <c r="AP18">
        <v>1</v>
      </c>
      <c r="AQ18">
        <v>0</v>
      </c>
      <c r="AR18">
        <v>0</v>
      </c>
      <c r="AS18" t="s">
        <v>3</v>
      </c>
      <c r="AT18">
        <v>1.08E-3</v>
      </c>
      <c r="AU18" t="s">
        <v>3</v>
      </c>
      <c r="AV18">
        <v>0</v>
      </c>
      <c r="AW18">
        <v>2</v>
      </c>
      <c r="AX18">
        <v>1473454582</v>
      </c>
      <c r="AY18">
        <v>1</v>
      </c>
      <c r="AZ18">
        <v>0</v>
      </c>
      <c r="BA18">
        <v>70</v>
      </c>
      <c r="BB18">
        <v>0</v>
      </c>
      <c r="BC18">
        <v>0</v>
      </c>
      <c r="BD18">
        <v>0</v>
      </c>
      <c r="BE18">
        <v>0</v>
      </c>
      <c r="BF18">
        <v>0</v>
      </c>
      <c r="BG18">
        <v>0</v>
      </c>
      <c r="BH18">
        <v>0</v>
      </c>
      <c r="BI18">
        <v>0</v>
      </c>
      <c r="BJ18">
        <v>0</v>
      </c>
      <c r="BK18">
        <v>0</v>
      </c>
      <c r="BL18">
        <v>0</v>
      </c>
      <c r="BM18">
        <v>0</v>
      </c>
      <c r="BN18">
        <v>0</v>
      </c>
      <c r="BO18">
        <v>0</v>
      </c>
      <c r="BP18">
        <v>0</v>
      </c>
      <c r="BQ18">
        <v>0</v>
      </c>
      <c r="BR18">
        <v>0</v>
      </c>
      <c r="BS18">
        <v>0</v>
      </c>
      <c r="BT18">
        <v>0</v>
      </c>
      <c r="BU18">
        <v>0</v>
      </c>
      <c r="BV18">
        <v>0</v>
      </c>
      <c r="BW18">
        <v>0</v>
      </c>
      <c r="CV18">
        <v>0</v>
      </c>
      <c r="CW18">
        <v>0</v>
      </c>
      <c r="CX18">
        <f>ROUND(Y18*Source!I412,9)</f>
        <v>5.4000000000000003E-3</v>
      </c>
      <c r="CY18">
        <f>AA18</f>
        <v>93194.67</v>
      </c>
      <c r="CZ18">
        <f>AE18</f>
        <v>93194.67</v>
      </c>
      <c r="DA18">
        <f>AI18</f>
        <v>1</v>
      </c>
      <c r="DB18">
        <f t="shared" si="8"/>
        <v>100.65</v>
      </c>
      <c r="DC18">
        <f t="shared" si="9"/>
        <v>0</v>
      </c>
      <c r="DD18" t="s">
        <v>3</v>
      </c>
      <c r="DE18" t="s">
        <v>3</v>
      </c>
      <c r="DF18">
        <f t="shared" si="3"/>
        <v>503.25</v>
      </c>
      <c r="DG18">
        <f t="shared" si="4"/>
        <v>0</v>
      </c>
      <c r="DH18">
        <f t="shared" si="5"/>
        <v>0</v>
      </c>
      <c r="DI18">
        <f t="shared" si="6"/>
        <v>0</v>
      </c>
      <c r="DJ18">
        <f>DF18</f>
        <v>503.25</v>
      </c>
      <c r="DK18">
        <v>0</v>
      </c>
      <c r="DL18" t="s">
        <v>3</v>
      </c>
      <c r="DM18">
        <v>0</v>
      </c>
      <c r="DN18" t="s">
        <v>3</v>
      </c>
      <c r="DO18">
        <v>0</v>
      </c>
    </row>
    <row r="19" spans="1:119" x14ac:dyDescent="0.2">
      <c r="A19">
        <f>ROW(Source!A412)</f>
        <v>412</v>
      </c>
      <c r="B19">
        <v>1473091778</v>
      </c>
      <c r="C19">
        <v>1473093038</v>
      </c>
      <c r="D19">
        <v>1441822273</v>
      </c>
      <c r="E19">
        <v>15514512</v>
      </c>
      <c r="F19">
        <v>1</v>
      </c>
      <c r="G19">
        <v>15514512</v>
      </c>
      <c r="H19">
        <v>3</v>
      </c>
      <c r="I19" t="s">
        <v>411</v>
      </c>
      <c r="J19" t="s">
        <v>3</v>
      </c>
      <c r="K19" t="s">
        <v>412</v>
      </c>
      <c r="L19">
        <v>1348</v>
      </c>
      <c r="N19">
        <v>1009</v>
      </c>
      <c r="O19" t="s">
        <v>401</v>
      </c>
      <c r="P19" t="s">
        <v>401</v>
      </c>
      <c r="Q19">
        <v>1000</v>
      </c>
      <c r="W19">
        <v>0</v>
      </c>
      <c r="X19">
        <v>-1698336702</v>
      </c>
      <c r="Y19">
        <f t="shared" si="7"/>
        <v>1.2E-4</v>
      </c>
      <c r="AA19">
        <v>94640</v>
      </c>
      <c r="AB19">
        <v>0</v>
      </c>
      <c r="AC19">
        <v>0</v>
      </c>
      <c r="AD19">
        <v>0</v>
      </c>
      <c r="AE19">
        <v>94640</v>
      </c>
      <c r="AF19">
        <v>0</v>
      </c>
      <c r="AG19">
        <v>0</v>
      </c>
      <c r="AH19">
        <v>0</v>
      </c>
      <c r="AI19">
        <v>1</v>
      </c>
      <c r="AJ19">
        <v>1</v>
      </c>
      <c r="AK19">
        <v>1</v>
      </c>
      <c r="AL19">
        <v>1</v>
      </c>
      <c r="AM19">
        <v>-2</v>
      </c>
      <c r="AN19">
        <v>0</v>
      </c>
      <c r="AO19">
        <v>1</v>
      </c>
      <c r="AP19">
        <v>1</v>
      </c>
      <c r="AQ19">
        <v>0</v>
      </c>
      <c r="AR19">
        <v>0</v>
      </c>
      <c r="AS19" t="s">
        <v>3</v>
      </c>
      <c r="AT19">
        <v>1.2E-4</v>
      </c>
      <c r="AU19" t="s">
        <v>3</v>
      </c>
      <c r="AV19">
        <v>0</v>
      </c>
      <c r="AW19">
        <v>2</v>
      </c>
      <c r="AX19">
        <v>1473454583</v>
      </c>
      <c r="AY19">
        <v>1</v>
      </c>
      <c r="AZ19">
        <v>0</v>
      </c>
      <c r="BA19">
        <v>71</v>
      </c>
      <c r="BB19">
        <v>0</v>
      </c>
      <c r="BC19">
        <v>0</v>
      </c>
      <c r="BD19">
        <v>0</v>
      </c>
      <c r="BE19">
        <v>0</v>
      </c>
      <c r="BF19">
        <v>0</v>
      </c>
      <c r="BG19">
        <v>0</v>
      </c>
      <c r="BH19">
        <v>0</v>
      </c>
      <c r="BI19">
        <v>0</v>
      </c>
      <c r="BJ19">
        <v>0</v>
      </c>
      <c r="BK19">
        <v>0</v>
      </c>
      <c r="BL19">
        <v>0</v>
      </c>
      <c r="BM19">
        <v>0</v>
      </c>
      <c r="BN19">
        <v>0</v>
      </c>
      <c r="BO19">
        <v>0</v>
      </c>
      <c r="BP19">
        <v>0</v>
      </c>
      <c r="BQ19">
        <v>0</v>
      </c>
      <c r="BR19">
        <v>0</v>
      </c>
      <c r="BS19">
        <v>0</v>
      </c>
      <c r="BT19">
        <v>0</v>
      </c>
      <c r="BU19">
        <v>0</v>
      </c>
      <c r="BV19">
        <v>0</v>
      </c>
      <c r="BW19">
        <v>0</v>
      </c>
      <c r="CV19">
        <v>0</v>
      </c>
      <c r="CW19">
        <v>0</v>
      </c>
      <c r="CX19">
        <f>ROUND(Y19*Source!I412,9)</f>
        <v>5.9999999999999995E-4</v>
      </c>
      <c r="CY19">
        <f>AA19</f>
        <v>94640</v>
      </c>
      <c r="CZ19">
        <f>AE19</f>
        <v>94640</v>
      </c>
      <c r="DA19">
        <f>AI19</f>
        <v>1</v>
      </c>
      <c r="DB19">
        <f t="shared" si="8"/>
        <v>11.36</v>
      </c>
      <c r="DC19">
        <f t="shared" si="9"/>
        <v>0</v>
      </c>
      <c r="DD19" t="s">
        <v>3</v>
      </c>
      <c r="DE19" t="s">
        <v>3</v>
      </c>
      <c r="DF19">
        <f t="shared" si="3"/>
        <v>56.78</v>
      </c>
      <c r="DG19">
        <f t="shared" si="4"/>
        <v>0</v>
      </c>
      <c r="DH19">
        <f t="shared" si="5"/>
        <v>0</v>
      </c>
      <c r="DI19">
        <f t="shared" si="6"/>
        <v>0</v>
      </c>
      <c r="DJ19">
        <f>DF19</f>
        <v>56.78</v>
      </c>
      <c r="DK19">
        <v>0</v>
      </c>
      <c r="DL19" t="s">
        <v>3</v>
      </c>
      <c r="DM19">
        <v>0</v>
      </c>
      <c r="DN19" t="s">
        <v>3</v>
      </c>
      <c r="DO19">
        <v>0</v>
      </c>
    </row>
    <row r="20" spans="1:119" x14ac:dyDescent="0.2">
      <c r="A20">
        <f>ROW(Source!A415)</f>
        <v>415</v>
      </c>
      <c r="B20">
        <v>1473091778</v>
      </c>
      <c r="C20">
        <v>1473093051</v>
      </c>
      <c r="D20">
        <v>1441819193</v>
      </c>
      <c r="E20">
        <v>15514512</v>
      </c>
      <c r="F20">
        <v>1</v>
      </c>
      <c r="G20">
        <v>15514512</v>
      </c>
      <c r="H20">
        <v>1</v>
      </c>
      <c r="I20" t="s">
        <v>380</v>
      </c>
      <c r="J20" t="s">
        <v>3</v>
      </c>
      <c r="K20" t="s">
        <v>381</v>
      </c>
      <c r="L20">
        <v>1191</v>
      </c>
      <c r="N20">
        <v>1013</v>
      </c>
      <c r="O20" t="s">
        <v>382</v>
      </c>
      <c r="P20" t="s">
        <v>382</v>
      </c>
      <c r="Q20">
        <v>1</v>
      </c>
      <c r="W20">
        <v>0</v>
      </c>
      <c r="X20">
        <v>476480486</v>
      </c>
      <c r="Y20">
        <f t="shared" si="7"/>
        <v>36.1</v>
      </c>
      <c r="AA20">
        <v>0</v>
      </c>
      <c r="AB20">
        <v>0</v>
      </c>
      <c r="AC20">
        <v>0</v>
      </c>
      <c r="AD20">
        <v>0</v>
      </c>
      <c r="AE20">
        <v>0</v>
      </c>
      <c r="AF20">
        <v>0</v>
      </c>
      <c r="AG20">
        <v>0</v>
      </c>
      <c r="AH20">
        <v>0</v>
      </c>
      <c r="AI20">
        <v>1</v>
      </c>
      <c r="AJ20">
        <v>1</v>
      </c>
      <c r="AK20">
        <v>1</v>
      </c>
      <c r="AL20">
        <v>1</v>
      </c>
      <c r="AM20">
        <v>-2</v>
      </c>
      <c r="AN20">
        <v>0</v>
      </c>
      <c r="AO20">
        <v>1</v>
      </c>
      <c r="AP20">
        <v>1</v>
      </c>
      <c r="AQ20">
        <v>0</v>
      </c>
      <c r="AR20">
        <v>0</v>
      </c>
      <c r="AS20" t="s">
        <v>3</v>
      </c>
      <c r="AT20">
        <v>36.1</v>
      </c>
      <c r="AU20" t="s">
        <v>3</v>
      </c>
      <c r="AV20">
        <v>1</v>
      </c>
      <c r="AW20">
        <v>2</v>
      </c>
      <c r="AX20">
        <v>1473454662</v>
      </c>
      <c r="AY20">
        <v>1</v>
      </c>
      <c r="AZ20">
        <v>0</v>
      </c>
      <c r="BA20">
        <v>76</v>
      </c>
      <c r="BB20">
        <v>0</v>
      </c>
      <c r="BC20">
        <v>0</v>
      </c>
      <c r="BD20">
        <v>0</v>
      </c>
      <c r="BE20">
        <v>0</v>
      </c>
      <c r="BF20">
        <v>0</v>
      </c>
      <c r="BG20">
        <v>0</v>
      </c>
      <c r="BH20">
        <v>0</v>
      </c>
      <c r="BI20">
        <v>0</v>
      </c>
      <c r="BJ20">
        <v>0</v>
      </c>
      <c r="BK20">
        <v>0</v>
      </c>
      <c r="BL20">
        <v>0</v>
      </c>
      <c r="BM20">
        <v>0</v>
      </c>
      <c r="BN20">
        <v>0</v>
      </c>
      <c r="BO20">
        <v>0</v>
      </c>
      <c r="BP20">
        <v>0</v>
      </c>
      <c r="BQ20">
        <v>0</v>
      </c>
      <c r="BR20">
        <v>0</v>
      </c>
      <c r="BS20">
        <v>0</v>
      </c>
      <c r="BT20">
        <v>0</v>
      </c>
      <c r="BU20">
        <v>0</v>
      </c>
      <c r="BV20">
        <v>0</v>
      </c>
      <c r="BW20">
        <v>0</v>
      </c>
      <c r="CU20">
        <f>ROUND(AT20*Source!I415*AH20*AL20,2)</f>
        <v>0</v>
      </c>
      <c r="CV20">
        <f>ROUND(Y20*Source!I415,9)</f>
        <v>72.2</v>
      </c>
      <c r="CW20">
        <v>0</v>
      </c>
      <c r="CX20">
        <f>ROUND(Y20*Source!I415,9)</f>
        <v>72.2</v>
      </c>
      <c r="CY20">
        <f>AD20</f>
        <v>0</v>
      </c>
      <c r="CZ20">
        <f>AH20</f>
        <v>0</v>
      </c>
      <c r="DA20">
        <f>AL20</f>
        <v>1</v>
      </c>
      <c r="DB20">
        <f t="shared" si="8"/>
        <v>0</v>
      </c>
      <c r="DC20">
        <f t="shared" si="9"/>
        <v>0</v>
      </c>
      <c r="DD20" t="s">
        <v>3</v>
      </c>
      <c r="DE20" t="s">
        <v>3</v>
      </c>
      <c r="DF20">
        <f t="shared" si="3"/>
        <v>0</v>
      </c>
      <c r="DG20">
        <f t="shared" si="4"/>
        <v>0</v>
      </c>
      <c r="DH20">
        <f t="shared" si="5"/>
        <v>0</v>
      </c>
      <c r="DI20">
        <f t="shared" si="6"/>
        <v>0</v>
      </c>
      <c r="DJ20">
        <f>DI20</f>
        <v>0</v>
      </c>
      <c r="DK20">
        <v>0</v>
      </c>
      <c r="DL20" t="s">
        <v>3</v>
      </c>
      <c r="DM20">
        <v>0</v>
      </c>
      <c r="DN20" t="s">
        <v>3</v>
      </c>
      <c r="DO20">
        <v>0</v>
      </c>
    </row>
    <row r="21" spans="1:119" x14ac:dyDescent="0.2">
      <c r="A21">
        <f>ROW(Source!A415)</f>
        <v>415</v>
      </c>
      <c r="B21">
        <v>1473091778</v>
      </c>
      <c r="C21">
        <v>1473093051</v>
      </c>
      <c r="D21">
        <v>1441835475</v>
      </c>
      <c r="E21">
        <v>1</v>
      </c>
      <c r="F21">
        <v>1</v>
      </c>
      <c r="G21">
        <v>15514512</v>
      </c>
      <c r="H21">
        <v>3</v>
      </c>
      <c r="I21" t="s">
        <v>398</v>
      </c>
      <c r="J21" t="s">
        <v>399</v>
      </c>
      <c r="K21" t="s">
        <v>400</v>
      </c>
      <c r="L21">
        <v>1348</v>
      </c>
      <c r="N21">
        <v>1009</v>
      </c>
      <c r="O21" t="s">
        <v>401</v>
      </c>
      <c r="P21" t="s">
        <v>401</v>
      </c>
      <c r="Q21">
        <v>1000</v>
      </c>
      <c r="W21">
        <v>0</v>
      </c>
      <c r="X21">
        <v>438248051</v>
      </c>
      <c r="Y21">
        <f t="shared" si="7"/>
        <v>2.9999999999999997E-4</v>
      </c>
      <c r="AA21">
        <v>155908.07999999999</v>
      </c>
      <c r="AB21">
        <v>0</v>
      </c>
      <c r="AC21">
        <v>0</v>
      </c>
      <c r="AD21">
        <v>0</v>
      </c>
      <c r="AE21">
        <v>155908.07999999999</v>
      </c>
      <c r="AF21">
        <v>0</v>
      </c>
      <c r="AG21">
        <v>0</v>
      </c>
      <c r="AH21">
        <v>0</v>
      </c>
      <c r="AI21">
        <v>1</v>
      </c>
      <c r="AJ21">
        <v>1</v>
      </c>
      <c r="AK21">
        <v>1</v>
      </c>
      <c r="AL21">
        <v>1</v>
      </c>
      <c r="AM21">
        <v>-2</v>
      </c>
      <c r="AN21">
        <v>0</v>
      </c>
      <c r="AO21">
        <v>1</v>
      </c>
      <c r="AP21">
        <v>1</v>
      </c>
      <c r="AQ21">
        <v>0</v>
      </c>
      <c r="AR21">
        <v>0</v>
      </c>
      <c r="AS21" t="s">
        <v>3</v>
      </c>
      <c r="AT21">
        <v>2.9999999999999997E-4</v>
      </c>
      <c r="AU21" t="s">
        <v>3</v>
      </c>
      <c r="AV21">
        <v>0</v>
      </c>
      <c r="AW21">
        <v>2</v>
      </c>
      <c r="AX21">
        <v>1473454663</v>
      </c>
      <c r="AY21">
        <v>1</v>
      </c>
      <c r="AZ21">
        <v>0</v>
      </c>
      <c r="BA21">
        <v>77</v>
      </c>
      <c r="BB21">
        <v>0</v>
      </c>
      <c r="BC21">
        <v>0</v>
      </c>
      <c r="BD21">
        <v>0</v>
      </c>
      <c r="BE21">
        <v>0</v>
      </c>
      <c r="BF21">
        <v>0</v>
      </c>
      <c r="BG21">
        <v>0</v>
      </c>
      <c r="BH21">
        <v>0</v>
      </c>
      <c r="BI21">
        <v>0</v>
      </c>
      <c r="BJ21">
        <v>0</v>
      </c>
      <c r="BK21">
        <v>0</v>
      </c>
      <c r="BL21">
        <v>0</v>
      </c>
      <c r="BM21">
        <v>0</v>
      </c>
      <c r="BN21">
        <v>0</v>
      </c>
      <c r="BO21">
        <v>0</v>
      </c>
      <c r="BP21">
        <v>0</v>
      </c>
      <c r="BQ21">
        <v>0</v>
      </c>
      <c r="BR21">
        <v>0</v>
      </c>
      <c r="BS21">
        <v>0</v>
      </c>
      <c r="BT21">
        <v>0</v>
      </c>
      <c r="BU21">
        <v>0</v>
      </c>
      <c r="BV21">
        <v>0</v>
      </c>
      <c r="BW21">
        <v>0</v>
      </c>
      <c r="CV21">
        <v>0</v>
      </c>
      <c r="CW21">
        <v>0</v>
      </c>
      <c r="CX21">
        <f>ROUND(Y21*Source!I415,9)</f>
        <v>5.9999999999999995E-4</v>
      </c>
      <c r="CY21">
        <f t="shared" ref="CY21:CY29" si="10">AA21</f>
        <v>155908.07999999999</v>
      </c>
      <c r="CZ21">
        <f t="shared" ref="CZ21:CZ29" si="11">AE21</f>
        <v>155908.07999999999</v>
      </c>
      <c r="DA21">
        <f t="shared" ref="DA21:DA29" si="12">AI21</f>
        <v>1</v>
      </c>
      <c r="DB21">
        <f t="shared" si="8"/>
        <v>46.77</v>
      </c>
      <c r="DC21">
        <f t="shared" si="9"/>
        <v>0</v>
      </c>
      <c r="DD21" t="s">
        <v>3</v>
      </c>
      <c r="DE21" t="s">
        <v>3</v>
      </c>
      <c r="DF21">
        <f t="shared" si="3"/>
        <v>93.54</v>
      </c>
      <c r="DG21">
        <f t="shared" si="4"/>
        <v>0</v>
      </c>
      <c r="DH21">
        <f t="shared" si="5"/>
        <v>0</v>
      </c>
      <c r="DI21">
        <f t="shared" si="6"/>
        <v>0</v>
      </c>
      <c r="DJ21">
        <f t="shared" ref="DJ21:DJ29" si="13">DF21</f>
        <v>93.54</v>
      </c>
      <c r="DK21">
        <v>0</v>
      </c>
      <c r="DL21" t="s">
        <v>3</v>
      </c>
      <c r="DM21">
        <v>0</v>
      </c>
      <c r="DN21" t="s">
        <v>3</v>
      </c>
      <c r="DO21">
        <v>0</v>
      </c>
    </row>
    <row r="22" spans="1:119" x14ac:dyDescent="0.2">
      <c r="A22">
        <f>ROW(Source!A415)</f>
        <v>415</v>
      </c>
      <c r="B22">
        <v>1473091778</v>
      </c>
      <c r="C22">
        <v>1473093051</v>
      </c>
      <c r="D22">
        <v>1441835549</v>
      </c>
      <c r="E22">
        <v>1</v>
      </c>
      <c r="F22">
        <v>1</v>
      </c>
      <c r="G22">
        <v>15514512</v>
      </c>
      <c r="H22">
        <v>3</v>
      </c>
      <c r="I22" t="s">
        <v>413</v>
      </c>
      <c r="J22" t="s">
        <v>414</v>
      </c>
      <c r="K22" t="s">
        <v>415</v>
      </c>
      <c r="L22">
        <v>1348</v>
      </c>
      <c r="N22">
        <v>1009</v>
      </c>
      <c r="O22" t="s">
        <v>401</v>
      </c>
      <c r="P22" t="s">
        <v>401</v>
      </c>
      <c r="Q22">
        <v>1000</v>
      </c>
      <c r="W22">
        <v>0</v>
      </c>
      <c r="X22">
        <v>-2009451208</v>
      </c>
      <c r="Y22">
        <f t="shared" si="7"/>
        <v>1E-4</v>
      </c>
      <c r="AA22">
        <v>194655.19</v>
      </c>
      <c r="AB22">
        <v>0</v>
      </c>
      <c r="AC22">
        <v>0</v>
      </c>
      <c r="AD22">
        <v>0</v>
      </c>
      <c r="AE22">
        <v>194655.19</v>
      </c>
      <c r="AF22">
        <v>0</v>
      </c>
      <c r="AG22">
        <v>0</v>
      </c>
      <c r="AH22">
        <v>0</v>
      </c>
      <c r="AI22">
        <v>1</v>
      </c>
      <c r="AJ22">
        <v>1</v>
      </c>
      <c r="AK22">
        <v>1</v>
      </c>
      <c r="AL22">
        <v>1</v>
      </c>
      <c r="AM22">
        <v>-2</v>
      </c>
      <c r="AN22">
        <v>0</v>
      </c>
      <c r="AO22">
        <v>1</v>
      </c>
      <c r="AP22">
        <v>1</v>
      </c>
      <c r="AQ22">
        <v>0</v>
      </c>
      <c r="AR22">
        <v>0</v>
      </c>
      <c r="AS22" t="s">
        <v>3</v>
      </c>
      <c r="AT22">
        <v>1E-4</v>
      </c>
      <c r="AU22" t="s">
        <v>3</v>
      </c>
      <c r="AV22">
        <v>0</v>
      </c>
      <c r="AW22">
        <v>2</v>
      </c>
      <c r="AX22">
        <v>1473454664</v>
      </c>
      <c r="AY22">
        <v>1</v>
      </c>
      <c r="AZ22">
        <v>0</v>
      </c>
      <c r="BA22">
        <v>78</v>
      </c>
      <c r="BB22">
        <v>0</v>
      </c>
      <c r="BC22">
        <v>0</v>
      </c>
      <c r="BD22">
        <v>0</v>
      </c>
      <c r="BE22">
        <v>0</v>
      </c>
      <c r="BF22">
        <v>0</v>
      </c>
      <c r="BG22">
        <v>0</v>
      </c>
      <c r="BH22">
        <v>0</v>
      </c>
      <c r="BI22">
        <v>0</v>
      </c>
      <c r="BJ22">
        <v>0</v>
      </c>
      <c r="BK22">
        <v>0</v>
      </c>
      <c r="BL22">
        <v>0</v>
      </c>
      <c r="BM22">
        <v>0</v>
      </c>
      <c r="BN22">
        <v>0</v>
      </c>
      <c r="BO22">
        <v>0</v>
      </c>
      <c r="BP22">
        <v>0</v>
      </c>
      <c r="BQ22">
        <v>0</v>
      </c>
      <c r="BR22">
        <v>0</v>
      </c>
      <c r="BS22">
        <v>0</v>
      </c>
      <c r="BT22">
        <v>0</v>
      </c>
      <c r="BU22">
        <v>0</v>
      </c>
      <c r="BV22">
        <v>0</v>
      </c>
      <c r="BW22">
        <v>0</v>
      </c>
      <c r="CV22">
        <v>0</v>
      </c>
      <c r="CW22">
        <v>0</v>
      </c>
      <c r="CX22">
        <f>ROUND(Y22*Source!I415,9)</f>
        <v>2.0000000000000001E-4</v>
      </c>
      <c r="CY22">
        <f t="shared" si="10"/>
        <v>194655.19</v>
      </c>
      <c r="CZ22">
        <f t="shared" si="11"/>
        <v>194655.19</v>
      </c>
      <c r="DA22">
        <f t="shared" si="12"/>
        <v>1</v>
      </c>
      <c r="DB22">
        <f t="shared" si="8"/>
        <v>19.47</v>
      </c>
      <c r="DC22">
        <f t="shared" si="9"/>
        <v>0</v>
      </c>
      <c r="DD22" t="s">
        <v>3</v>
      </c>
      <c r="DE22" t="s">
        <v>3</v>
      </c>
      <c r="DF22">
        <f t="shared" si="3"/>
        <v>38.93</v>
      </c>
      <c r="DG22">
        <f t="shared" si="4"/>
        <v>0</v>
      </c>
      <c r="DH22">
        <f t="shared" si="5"/>
        <v>0</v>
      </c>
      <c r="DI22">
        <f t="shared" si="6"/>
        <v>0</v>
      </c>
      <c r="DJ22">
        <f t="shared" si="13"/>
        <v>38.93</v>
      </c>
      <c r="DK22">
        <v>0</v>
      </c>
      <c r="DL22" t="s">
        <v>3</v>
      </c>
      <c r="DM22">
        <v>0</v>
      </c>
      <c r="DN22" t="s">
        <v>3</v>
      </c>
      <c r="DO22">
        <v>0</v>
      </c>
    </row>
    <row r="23" spans="1:119" x14ac:dyDescent="0.2">
      <c r="A23">
        <f>ROW(Source!A415)</f>
        <v>415</v>
      </c>
      <c r="B23">
        <v>1473091778</v>
      </c>
      <c r="C23">
        <v>1473093051</v>
      </c>
      <c r="D23">
        <v>1441836250</v>
      </c>
      <c r="E23">
        <v>1</v>
      </c>
      <c r="F23">
        <v>1</v>
      </c>
      <c r="G23">
        <v>15514512</v>
      </c>
      <c r="H23">
        <v>3</v>
      </c>
      <c r="I23" t="s">
        <v>416</v>
      </c>
      <c r="J23" t="s">
        <v>417</v>
      </c>
      <c r="K23" t="s">
        <v>418</v>
      </c>
      <c r="L23">
        <v>1327</v>
      </c>
      <c r="N23">
        <v>1005</v>
      </c>
      <c r="O23" t="s">
        <v>419</v>
      </c>
      <c r="P23" t="s">
        <v>419</v>
      </c>
      <c r="Q23">
        <v>1</v>
      </c>
      <c r="W23">
        <v>0</v>
      </c>
      <c r="X23">
        <v>1447035648</v>
      </c>
      <c r="Y23">
        <f t="shared" si="7"/>
        <v>1.1000000000000001</v>
      </c>
      <c r="AA23">
        <v>149.25</v>
      </c>
      <c r="AB23">
        <v>0</v>
      </c>
      <c r="AC23">
        <v>0</v>
      </c>
      <c r="AD23">
        <v>0</v>
      </c>
      <c r="AE23">
        <v>149.25</v>
      </c>
      <c r="AF23">
        <v>0</v>
      </c>
      <c r="AG23">
        <v>0</v>
      </c>
      <c r="AH23">
        <v>0</v>
      </c>
      <c r="AI23">
        <v>1</v>
      </c>
      <c r="AJ23">
        <v>1</v>
      </c>
      <c r="AK23">
        <v>1</v>
      </c>
      <c r="AL23">
        <v>1</v>
      </c>
      <c r="AM23">
        <v>-2</v>
      </c>
      <c r="AN23">
        <v>0</v>
      </c>
      <c r="AO23">
        <v>1</v>
      </c>
      <c r="AP23">
        <v>1</v>
      </c>
      <c r="AQ23">
        <v>0</v>
      </c>
      <c r="AR23">
        <v>0</v>
      </c>
      <c r="AS23" t="s">
        <v>3</v>
      </c>
      <c r="AT23">
        <v>1.1000000000000001</v>
      </c>
      <c r="AU23" t="s">
        <v>3</v>
      </c>
      <c r="AV23">
        <v>0</v>
      </c>
      <c r="AW23">
        <v>2</v>
      </c>
      <c r="AX23">
        <v>1473454665</v>
      </c>
      <c r="AY23">
        <v>1</v>
      </c>
      <c r="AZ23">
        <v>0</v>
      </c>
      <c r="BA23">
        <v>79</v>
      </c>
      <c r="BB23">
        <v>0</v>
      </c>
      <c r="BC23">
        <v>0</v>
      </c>
      <c r="BD23">
        <v>0</v>
      </c>
      <c r="BE23">
        <v>0</v>
      </c>
      <c r="BF23">
        <v>0</v>
      </c>
      <c r="BG23">
        <v>0</v>
      </c>
      <c r="BH23">
        <v>0</v>
      </c>
      <c r="BI23">
        <v>0</v>
      </c>
      <c r="BJ23">
        <v>0</v>
      </c>
      <c r="BK23">
        <v>0</v>
      </c>
      <c r="BL23">
        <v>0</v>
      </c>
      <c r="BM23">
        <v>0</v>
      </c>
      <c r="BN23">
        <v>0</v>
      </c>
      <c r="BO23">
        <v>0</v>
      </c>
      <c r="BP23">
        <v>0</v>
      </c>
      <c r="BQ23">
        <v>0</v>
      </c>
      <c r="BR23">
        <v>0</v>
      </c>
      <c r="BS23">
        <v>0</v>
      </c>
      <c r="BT23">
        <v>0</v>
      </c>
      <c r="BU23">
        <v>0</v>
      </c>
      <c r="BV23">
        <v>0</v>
      </c>
      <c r="BW23">
        <v>0</v>
      </c>
      <c r="CV23">
        <v>0</v>
      </c>
      <c r="CW23">
        <v>0</v>
      </c>
      <c r="CX23">
        <f>ROUND(Y23*Source!I415,9)</f>
        <v>2.2000000000000002</v>
      </c>
      <c r="CY23">
        <f t="shared" si="10"/>
        <v>149.25</v>
      </c>
      <c r="CZ23">
        <f t="shared" si="11"/>
        <v>149.25</v>
      </c>
      <c r="DA23">
        <f t="shared" si="12"/>
        <v>1</v>
      </c>
      <c r="DB23">
        <f t="shared" si="8"/>
        <v>164.18</v>
      </c>
      <c r="DC23">
        <f t="shared" si="9"/>
        <v>0</v>
      </c>
      <c r="DD23" t="s">
        <v>3</v>
      </c>
      <c r="DE23" t="s">
        <v>3</v>
      </c>
      <c r="DF23">
        <f t="shared" si="3"/>
        <v>328.35</v>
      </c>
      <c r="DG23">
        <f t="shared" si="4"/>
        <v>0</v>
      </c>
      <c r="DH23">
        <f t="shared" si="5"/>
        <v>0</v>
      </c>
      <c r="DI23">
        <f t="shared" si="6"/>
        <v>0</v>
      </c>
      <c r="DJ23">
        <f t="shared" si="13"/>
        <v>328.35</v>
      </c>
      <c r="DK23">
        <v>0</v>
      </c>
      <c r="DL23" t="s">
        <v>3</v>
      </c>
      <c r="DM23">
        <v>0</v>
      </c>
      <c r="DN23" t="s">
        <v>3</v>
      </c>
      <c r="DO23">
        <v>0</v>
      </c>
    </row>
    <row r="24" spans="1:119" x14ac:dyDescent="0.2">
      <c r="A24">
        <f>ROW(Source!A415)</f>
        <v>415</v>
      </c>
      <c r="B24">
        <v>1473091778</v>
      </c>
      <c r="C24">
        <v>1473093051</v>
      </c>
      <c r="D24">
        <v>1441834635</v>
      </c>
      <c r="E24">
        <v>1</v>
      </c>
      <c r="F24">
        <v>1</v>
      </c>
      <c r="G24">
        <v>15514512</v>
      </c>
      <c r="H24">
        <v>3</v>
      </c>
      <c r="I24" t="s">
        <v>420</v>
      </c>
      <c r="J24" t="s">
        <v>421</v>
      </c>
      <c r="K24" t="s">
        <v>422</v>
      </c>
      <c r="L24">
        <v>1339</v>
      </c>
      <c r="N24">
        <v>1007</v>
      </c>
      <c r="O24" t="s">
        <v>423</v>
      </c>
      <c r="P24" t="s">
        <v>423</v>
      </c>
      <c r="Q24">
        <v>1</v>
      </c>
      <c r="W24">
        <v>0</v>
      </c>
      <c r="X24">
        <v>-389859187</v>
      </c>
      <c r="Y24">
        <f t="shared" si="7"/>
        <v>0.5</v>
      </c>
      <c r="AA24">
        <v>103.4</v>
      </c>
      <c r="AB24">
        <v>0</v>
      </c>
      <c r="AC24">
        <v>0</v>
      </c>
      <c r="AD24">
        <v>0</v>
      </c>
      <c r="AE24">
        <v>103.4</v>
      </c>
      <c r="AF24">
        <v>0</v>
      </c>
      <c r="AG24">
        <v>0</v>
      </c>
      <c r="AH24">
        <v>0</v>
      </c>
      <c r="AI24">
        <v>1</v>
      </c>
      <c r="AJ24">
        <v>1</v>
      </c>
      <c r="AK24">
        <v>1</v>
      </c>
      <c r="AL24">
        <v>1</v>
      </c>
      <c r="AM24">
        <v>-2</v>
      </c>
      <c r="AN24">
        <v>0</v>
      </c>
      <c r="AO24">
        <v>1</v>
      </c>
      <c r="AP24">
        <v>1</v>
      </c>
      <c r="AQ24">
        <v>0</v>
      </c>
      <c r="AR24">
        <v>0</v>
      </c>
      <c r="AS24" t="s">
        <v>3</v>
      </c>
      <c r="AT24">
        <v>0.5</v>
      </c>
      <c r="AU24" t="s">
        <v>3</v>
      </c>
      <c r="AV24">
        <v>0</v>
      </c>
      <c r="AW24">
        <v>2</v>
      </c>
      <c r="AX24">
        <v>1473454666</v>
      </c>
      <c r="AY24">
        <v>1</v>
      </c>
      <c r="AZ24">
        <v>0</v>
      </c>
      <c r="BA24">
        <v>80</v>
      </c>
      <c r="BB24">
        <v>0</v>
      </c>
      <c r="BC24">
        <v>0</v>
      </c>
      <c r="BD24">
        <v>0</v>
      </c>
      <c r="BE24">
        <v>0</v>
      </c>
      <c r="BF24">
        <v>0</v>
      </c>
      <c r="BG24">
        <v>0</v>
      </c>
      <c r="BH24">
        <v>0</v>
      </c>
      <c r="BI24">
        <v>0</v>
      </c>
      <c r="BJ24">
        <v>0</v>
      </c>
      <c r="BK24">
        <v>0</v>
      </c>
      <c r="BL24">
        <v>0</v>
      </c>
      <c r="BM24">
        <v>0</v>
      </c>
      <c r="BN24">
        <v>0</v>
      </c>
      <c r="BO24">
        <v>0</v>
      </c>
      <c r="BP24">
        <v>0</v>
      </c>
      <c r="BQ24">
        <v>0</v>
      </c>
      <c r="BR24">
        <v>0</v>
      </c>
      <c r="BS24">
        <v>0</v>
      </c>
      <c r="BT24">
        <v>0</v>
      </c>
      <c r="BU24">
        <v>0</v>
      </c>
      <c r="BV24">
        <v>0</v>
      </c>
      <c r="BW24">
        <v>0</v>
      </c>
      <c r="CV24">
        <v>0</v>
      </c>
      <c r="CW24">
        <v>0</v>
      </c>
      <c r="CX24">
        <f>ROUND(Y24*Source!I415,9)</f>
        <v>1</v>
      </c>
      <c r="CY24">
        <f t="shared" si="10"/>
        <v>103.4</v>
      </c>
      <c r="CZ24">
        <f t="shared" si="11"/>
        <v>103.4</v>
      </c>
      <c r="DA24">
        <f t="shared" si="12"/>
        <v>1</v>
      </c>
      <c r="DB24">
        <f t="shared" si="8"/>
        <v>51.7</v>
      </c>
      <c r="DC24">
        <f t="shared" si="9"/>
        <v>0</v>
      </c>
      <c r="DD24" t="s">
        <v>3</v>
      </c>
      <c r="DE24" t="s">
        <v>3</v>
      </c>
      <c r="DF24">
        <f t="shared" si="3"/>
        <v>103.4</v>
      </c>
      <c r="DG24">
        <f t="shared" si="4"/>
        <v>0</v>
      </c>
      <c r="DH24">
        <f t="shared" si="5"/>
        <v>0</v>
      </c>
      <c r="DI24">
        <f t="shared" si="6"/>
        <v>0</v>
      </c>
      <c r="DJ24">
        <f t="shared" si="13"/>
        <v>103.4</v>
      </c>
      <c r="DK24">
        <v>0</v>
      </c>
      <c r="DL24" t="s">
        <v>3</v>
      </c>
      <c r="DM24">
        <v>0</v>
      </c>
      <c r="DN24" t="s">
        <v>3</v>
      </c>
      <c r="DO24">
        <v>0</v>
      </c>
    </row>
    <row r="25" spans="1:119" x14ac:dyDescent="0.2">
      <c r="A25">
        <f>ROW(Source!A415)</f>
        <v>415</v>
      </c>
      <c r="B25">
        <v>1473091778</v>
      </c>
      <c r="C25">
        <v>1473093051</v>
      </c>
      <c r="D25">
        <v>1441834627</v>
      </c>
      <c r="E25">
        <v>1</v>
      </c>
      <c r="F25">
        <v>1</v>
      </c>
      <c r="G25">
        <v>15514512</v>
      </c>
      <c r="H25">
        <v>3</v>
      </c>
      <c r="I25" t="s">
        <v>424</v>
      </c>
      <c r="J25" t="s">
        <v>425</v>
      </c>
      <c r="K25" t="s">
        <v>426</v>
      </c>
      <c r="L25">
        <v>1339</v>
      </c>
      <c r="N25">
        <v>1007</v>
      </c>
      <c r="O25" t="s">
        <v>423</v>
      </c>
      <c r="P25" t="s">
        <v>423</v>
      </c>
      <c r="Q25">
        <v>1</v>
      </c>
      <c r="W25">
        <v>0</v>
      </c>
      <c r="X25">
        <v>709656040</v>
      </c>
      <c r="Y25">
        <f t="shared" si="7"/>
        <v>0.3</v>
      </c>
      <c r="AA25">
        <v>875.46</v>
      </c>
      <c r="AB25">
        <v>0</v>
      </c>
      <c r="AC25">
        <v>0</v>
      </c>
      <c r="AD25">
        <v>0</v>
      </c>
      <c r="AE25">
        <v>875.46</v>
      </c>
      <c r="AF25">
        <v>0</v>
      </c>
      <c r="AG25">
        <v>0</v>
      </c>
      <c r="AH25">
        <v>0</v>
      </c>
      <c r="AI25">
        <v>1</v>
      </c>
      <c r="AJ25">
        <v>1</v>
      </c>
      <c r="AK25">
        <v>1</v>
      </c>
      <c r="AL25">
        <v>1</v>
      </c>
      <c r="AM25">
        <v>-2</v>
      </c>
      <c r="AN25">
        <v>0</v>
      </c>
      <c r="AO25">
        <v>1</v>
      </c>
      <c r="AP25">
        <v>1</v>
      </c>
      <c r="AQ25">
        <v>0</v>
      </c>
      <c r="AR25">
        <v>0</v>
      </c>
      <c r="AS25" t="s">
        <v>3</v>
      </c>
      <c r="AT25">
        <v>0.3</v>
      </c>
      <c r="AU25" t="s">
        <v>3</v>
      </c>
      <c r="AV25">
        <v>0</v>
      </c>
      <c r="AW25">
        <v>2</v>
      </c>
      <c r="AX25">
        <v>1473454667</v>
      </c>
      <c r="AY25">
        <v>1</v>
      </c>
      <c r="AZ25">
        <v>0</v>
      </c>
      <c r="BA25">
        <v>81</v>
      </c>
      <c r="BB25">
        <v>0</v>
      </c>
      <c r="BC25">
        <v>0</v>
      </c>
      <c r="BD25">
        <v>0</v>
      </c>
      <c r="BE25">
        <v>0</v>
      </c>
      <c r="BF25">
        <v>0</v>
      </c>
      <c r="BG25">
        <v>0</v>
      </c>
      <c r="BH25">
        <v>0</v>
      </c>
      <c r="BI25">
        <v>0</v>
      </c>
      <c r="BJ25">
        <v>0</v>
      </c>
      <c r="BK25">
        <v>0</v>
      </c>
      <c r="BL25">
        <v>0</v>
      </c>
      <c r="BM25">
        <v>0</v>
      </c>
      <c r="BN25">
        <v>0</v>
      </c>
      <c r="BO25">
        <v>0</v>
      </c>
      <c r="BP25">
        <v>0</v>
      </c>
      <c r="BQ25">
        <v>0</v>
      </c>
      <c r="BR25">
        <v>0</v>
      </c>
      <c r="BS25">
        <v>0</v>
      </c>
      <c r="BT25">
        <v>0</v>
      </c>
      <c r="BU25">
        <v>0</v>
      </c>
      <c r="BV25">
        <v>0</v>
      </c>
      <c r="BW25">
        <v>0</v>
      </c>
      <c r="CV25">
        <v>0</v>
      </c>
      <c r="CW25">
        <v>0</v>
      </c>
      <c r="CX25">
        <f>ROUND(Y25*Source!I415,9)</f>
        <v>0.6</v>
      </c>
      <c r="CY25">
        <f t="shared" si="10"/>
        <v>875.46</v>
      </c>
      <c r="CZ25">
        <f t="shared" si="11"/>
        <v>875.46</v>
      </c>
      <c r="DA25">
        <f t="shared" si="12"/>
        <v>1</v>
      </c>
      <c r="DB25">
        <f t="shared" si="8"/>
        <v>262.64</v>
      </c>
      <c r="DC25">
        <f t="shared" si="9"/>
        <v>0</v>
      </c>
      <c r="DD25" t="s">
        <v>3</v>
      </c>
      <c r="DE25" t="s">
        <v>3</v>
      </c>
      <c r="DF25">
        <f t="shared" si="3"/>
        <v>525.28</v>
      </c>
      <c r="DG25">
        <f t="shared" si="4"/>
        <v>0</v>
      </c>
      <c r="DH25">
        <f t="shared" si="5"/>
        <v>0</v>
      </c>
      <c r="DI25">
        <f t="shared" si="6"/>
        <v>0</v>
      </c>
      <c r="DJ25">
        <f t="shared" si="13"/>
        <v>525.28</v>
      </c>
      <c r="DK25">
        <v>0</v>
      </c>
      <c r="DL25" t="s">
        <v>3</v>
      </c>
      <c r="DM25">
        <v>0</v>
      </c>
      <c r="DN25" t="s">
        <v>3</v>
      </c>
      <c r="DO25">
        <v>0</v>
      </c>
    </row>
    <row r="26" spans="1:119" x14ac:dyDescent="0.2">
      <c r="A26">
        <f>ROW(Source!A415)</f>
        <v>415</v>
      </c>
      <c r="B26">
        <v>1473091778</v>
      </c>
      <c r="C26">
        <v>1473093051</v>
      </c>
      <c r="D26">
        <v>1441834671</v>
      </c>
      <c r="E26">
        <v>1</v>
      </c>
      <c r="F26">
        <v>1</v>
      </c>
      <c r="G26">
        <v>15514512</v>
      </c>
      <c r="H26">
        <v>3</v>
      </c>
      <c r="I26" t="s">
        <v>402</v>
      </c>
      <c r="J26" t="s">
        <v>403</v>
      </c>
      <c r="K26" t="s">
        <v>404</v>
      </c>
      <c r="L26">
        <v>1348</v>
      </c>
      <c r="N26">
        <v>1009</v>
      </c>
      <c r="O26" t="s">
        <v>401</v>
      </c>
      <c r="P26" t="s">
        <v>401</v>
      </c>
      <c r="Q26">
        <v>1000</v>
      </c>
      <c r="W26">
        <v>0</v>
      </c>
      <c r="X26">
        <v>-19071303</v>
      </c>
      <c r="Y26">
        <f t="shared" si="7"/>
        <v>1E-4</v>
      </c>
      <c r="AA26">
        <v>184462.17</v>
      </c>
      <c r="AB26">
        <v>0</v>
      </c>
      <c r="AC26">
        <v>0</v>
      </c>
      <c r="AD26">
        <v>0</v>
      </c>
      <c r="AE26">
        <v>184462.17</v>
      </c>
      <c r="AF26">
        <v>0</v>
      </c>
      <c r="AG26">
        <v>0</v>
      </c>
      <c r="AH26">
        <v>0</v>
      </c>
      <c r="AI26">
        <v>1</v>
      </c>
      <c r="AJ26">
        <v>1</v>
      </c>
      <c r="AK26">
        <v>1</v>
      </c>
      <c r="AL26">
        <v>1</v>
      </c>
      <c r="AM26">
        <v>-2</v>
      </c>
      <c r="AN26">
        <v>0</v>
      </c>
      <c r="AO26">
        <v>1</v>
      </c>
      <c r="AP26">
        <v>1</v>
      </c>
      <c r="AQ26">
        <v>0</v>
      </c>
      <c r="AR26">
        <v>0</v>
      </c>
      <c r="AS26" t="s">
        <v>3</v>
      </c>
      <c r="AT26">
        <v>1E-4</v>
      </c>
      <c r="AU26" t="s">
        <v>3</v>
      </c>
      <c r="AV26">
        <v>0</v>
      </c>
      <c r="AW26">
        <v>2</v>
      </c>
      <c r="AX26">
        <v>1473454668</v>
      </c>
      <c r="AY26">
        <v>1</v>
      </c>
      <c r="AZ26">
        <v>0</v>
      </c>
      <c r="BA26">
        <v>82</v>
      </c>
      <c r="BB26">
        <v>0</v>
      </c>
      <c r="BC26">
        <v>0</v>
      </c>
      <c r="BD26">
        <v>0</v>
      </c>
      <c r="BE26">
        <v>0</v>
      </c>
      <c r="BF26">
        <v>0</v>
      </c>
      <c r="BG26">
        <v>0</v>
      </c>
      <c r="BH26">
        <v>0</v>
      </c>
      <c r="BI26">
        <v>0</v>
      </c>
      <c r="BJ26">
        <v>0</v>
      </c>
      <c r="BK26">
        <v>0</v>
      </c>
      <c r="BL26">
        <v>0</v>
      </c>
      <c r="BM26">
        <v>0</v>
      </c>
      <c r="BN26">
        <v>0</v>
      </c>
      <c r="BO26">
        <v>0</v>
      </c>
      <c r="BP26">
        <v>0</v>
      </c>
      <c r="BQ26">
        <v>0</v>
      </c>
      <c r="BR26">
        <v>0</v>
      </c>
      <c r="BS26">
        <v>0</v>
      </c>
      <c r="BT26">
        <v>0</v>
      </c>
      <c r="BU26">
        <v>0</v>
      </c>
      <c r="BV26">
        <v>0</v>
      </c>
      <c r="BW26">
        <v>0</v>
      </c>
      <c r="CV26">
        <v>0</v>
      </c>
      <c r="CW26">
        <v>0</v>
      </c>
      <c r="CX26">
        <f>ROUND(Y26*Source!I415,9)</f>
        <v>2.0000000000000001E-4</v>
      </c>
      <c r="CY26">
        <f t="shared" si="10"/>
        <v>184462.17</v>
      </c>
      <c r="CZ26">
        <f t="shared" si="11"/>
        <v>184462.17</v>
      </c>
      <c r="DA26">
        <f t="shared" si="12"/>
        <v>1</v>
      </c>
      <c r="DB26">
        <f t="shared" si="8"/>
        <v>18.45</v>
      </c>
      <c r="DC26">
        <f t="shared" si="9"/>
        <v>0</v>
      </c>
      <c r="DD26" t="s">
        <v>3</v>
      </c>
      <c r="DE26" t="s">
        <v>3</v>
      </c>
      <c r="DF26">
        <f t="shared" si="3"/>
        <v>36.89</v>
      </c>
      <c r="DG26">
        <f t="shared" si="4"/>
        <v>0</v>
      </c>
      <c r="DH26">
        <f t="shared" si="5"/>
        <v>0</v>
      </c>
      <c r="DI26">
        <f t="shared" si="6"/>
        <v>0</v>
      </c>
      <c r="DJ26">
        <f t="shared" si="13"/>
        <v>36.89</v>
      </c>
      <c r="DK26">
        <v>0</v>
      </c>
      <c r="DL26" t="s">
        <v>3</v>
      </c>
      <c r="DM26">
        <v>0</v>
      </c>
      <c r="DN26" t="s">
        <v>3</v>
      </c>
      <c r="DO26">
        <v>0</v>
      </c>
    </row>
    <row r="27" spans="1:119" x14ac:dyDescent="0.2">
      <c r="A27">
        <f>ROW(Source!A415)</f>
        <v>415</v>
      </c>
      <c r="B27">
        <v>1473091778</v>
      </c>
      <c r="C27">
        <v>1473093051</v>
      </c>
      <c r="D27">
        <v>1441834634</v>
      </c>
      <c r="E27">
        <v>1</v>
      </c>
      <c r="F27">
        <v>1</v>
      </c>
      <c r="G27">
        <v>15514512</v>
      </c>
      <c r="H27">
        <v>3</v>
      </c>
      <c r="I27" t="s">
        <v>405</v>
      </c>
      <c r="J27" t="s">
        <v>406</v>
      </c>
      <c r="K27" t="s">
        <v>407</v>
      </c>
      <c r="L27">
        <v>1348</v>
      </c>
      <c r="N27">
        <v>1009</v>
      </c>
      <c r="O27" t="s">
        <v>401</v>
      </c>
      <c r="P27" t="s">
        <v>401</v>
      </c>
      <c r="Q27">
        <v>1000</v>
      </c>
      <c r="W27">
        <v>0</v>
      </c>
      <c r="X27">
        <v>1869974630</v>
      </c>
      <c r="Y27">
        <f t="shared" si="7"/>
        <v>2.9999999999999997E-4</v>
      </c>
      <c r="AA27">
        <v>88053.759999999995</v>
      </c>
      <c r="AB27">
        <v>0</v>
      </c>
      <c r="AC27">
        <v>0</v>
      </c>
      <c r="AD27">
        <v>0</v>
      </c>
      <c r="AE27">
        <v>88053.759999999995</v>
      </c>
      <c r="AF27">
        <v>0</v>
      </c>
      <c r="AG27">
        <v>0</v>
      </c>
      <c r="AH27">
        <v>0</v>
      </c>
      <c r="AI27">
        <v>1</v>
      </c>
      <c r="AJ27">
        <v>1</v>
      </c>
      <c r="AK27">
        <v>1</v>
      </c>
      <c r="AL27">
        <v>1</v>
      </c>
      <c r="AM27">
        <v>-2</v>
      </c>
      <c r="AN27">
        <v>0</v>
      </c>
      <c r="AO27">
        <v>1</v>
      </c>
      <c r="AP27">
        <v>1</v>
      </c>
      <c r="AQ27">
        <v>0</v>
      </c>
      <c r="AR27">
        <v>0</v>
      </c>
      <c r="AS27" t="s">
        <v>3</v>
      </c>
      <c r="AT27">
        <v>2.9999999999999997E-4</v>
      </c>
      <c r="AU27" t="s">
        <v>3</v>
      </c>
      <c r="AV27">
        <v>0</v>
      </c>
      <c r="AW27">
        <v>2</v>
      </c>
      <c r="AX27">
        <v>1473454669</v>
      </c>
      <c r="AY27">
        <v>1</v>
      </c>
      <c r="AZ27">
        <v>0</v>
      </c>
      <c r="BA27">
        <v>83</v>
      </c>
      <c r="BB27">
        <v>0</v>
      </c>
      <c r="BC27">
        <v>0</v>
      </c>
      <c r="BD27">
        <v>0</v>
      </c>
      <c r="BE27">
        <v>0</v>
      </c>
      <c r="BF27">
        <v>0</v>
      </c>
      <c r="BG27">
        <v>0</v>
      </c>
      <c r="BH27">
        <v>0</v>
      </c>
      <c r="BI27">
        <v>0</v>
      </c>
      <c r="BJ27">
        <v>0</v>
      </c>
      <c r="BK27">
        <v>0</v>
      </c>
      <c r="BL27">
        <v>0</v>
      </c>
      <c r="BM27">
        <v>0</v>
      </c>
      <c r="BN27">
        <v>0</v>
      </c>
      <c r="BO27">
        <v>0</v>
      </c>
      <c r="BP27">
        <v>0</v>
      </c>
      <c r="BQ27">
        <v>0</v>
      </c>
      <c r="BR27">
        <v>0</v>
      </c>
      <c r="BS27">
        <v>0</v>
      </c>
      <c r="BT27">
        <v>0</v>
      </c>
      <c r="BU27">
        <v>0</v>
      </c>
      <c r="BV27">
        <v>0</v>
      </c>
      <c r="BW27">
        <v>0</v>
      </c>
      <c r="CV27">
        <v>0</v>
      </c>
      <c r="CW27">
        <v>0</v>
      </c>
      <c r="CX27">
        <f>ROUND(Y27*Source!I415,9)</f>
        <v>5.9999999999999995E-4</v>
      </c>
      <c r="CY27">
        <f t="shared" si="10"/>
        <v>88053.759999999995</v>
      </c>
      <c r="CZ27">
        <f t="shared" si="11"/>
        <v>88053.759999999995</v>
      </c>
      <c r="DA27">
        <f t="shared" si="12"/>
        <v>1</v>
      </c>
      <c r="DB27">
        <f t="shared" si="8"/>
        <v>26.42</v>
      </c>
      <c r="DC27">
        <f t="shared" si="9"/>
        <v>0</v>
      </c>
      <c r="DD27" t="s">
        <v>3</v>
      </c>
      <c r="DE27" t="s">
        <v>3</v>
      </c>
      <c r="DF27">
        <f t="shared" si="3"/>
        <v>52.83</v>
      </c>
      <c r="DG27">
        <f t="shared" si="4"/>
        <v>0</v>
      </c>
      <c r="DH27">
        <f t="shared" si="5"/>
        <v>0</v>
      </c>
      <c r="DI27">
        <f t="shared" si="6"/>
        <v>0</v>
      </c>
      <c r="DJ27">
        <f t="shared" si="13"/>
        <v>52.83</v>
      </c>
      <c r="DK27">
        <v>0</v>
      </c>
      <c r="DL27" t="s">
        <v>3</v>
      </c>
      <c r="DM27">
        <v>0</v>
      </c>
      <c r="DN27" t="s">
        <v>3</v>
      </c>
      <c r="DO27">
        <v>0</v>
      </c>
    </row>
    <row r="28" spans="1:119" x14ac:dyDescent="0.2">
      <c r="A28">
        <f>ROW(Source!A415)</f>
        <v>415</v>
      </c>
      <c r="B28">
        <v>1473091778</v>
      </c>
      <c r="C28">
        <v>1473093051</v>
      </c>
      <c r="D28">
        <v>1441834836</v>
      </c>
      <c r="E28">
        <v>1</v>
      </c>
      <c r="F28">
        <v>1</v>
      </c>
      <c r="G28">
        <v>15514512</v>
      </c>
      <c r="H28">
        <v>3</v>
      </c>
      <c r="I28" t="s">
        <v>408</v>
      </c>
      <c r="J28" t="s">
        <v>409</v>
      </c>
      <c r="K28" t="s">
        <v>410</v>
      </c>
      <c r="L28">
        <v>1348</v>
      </c>
      <c r="N28">
        <v>1009</v>
      </c>
      <c r="O28" t="s">
        <v>401</v>
      </c>
      <c r="P28" t="s">
        <v>401</v>
      </c>
      <c r="Q28">
        <v>1000</v>
      </c>
      <c r="W28">
        <v>0</v>
      </c>
      <c r="X28">
        <v>1434651514</v>
      </c>
      <c r="Y28">
        <f t="shared" si="7"/>
        <v>6.3000000000000003E-4</v>
      </c>
      <c r="AA28">
        <v>93194.67</v>
      </c>
      <c r="AB28">
        <v>0</v>
      </c>
      <c r="AC28">
        <v>0</v>
      </c>
      <c r="AD28">
        <v>0</v>
      </c>
      <c r="AE28">
        <v>93194.67</v>
      </c>
      <c r="AF28">
        <v>0</v>
      </c>
      <c r="AG28">
        <v>0</v>
      </c>
      <c r="AH28">
        <v>0</v>
      </c>
      <c r="AI28">
        <v>1</v>
      </c>
      <c r="AJ28">
        <v>1</v>
      </c>
      <c r="AK28">
        <v>1</v>
      </c>
      <c r="AL28">
        <v>1</v>
      </c>
      <c r="AM28">
        <v>-2</v>
      </c>
      <c r="AN28">
        <v>0</v>
      </c>
      <c r="AO28">
        <v>1</v>
      </c>
      <c r="AP28">
        <v>1</v>
      </c>
      <c r="AQ28">
        <v>0</v>
      </c>
      <c r="AR28">
        <v>0</v>
      </c>
      <c r="AS28" t="s">
        <v>3</v>
      </c>
      <c r="AT28">
        <v>6.3000000000000003E-4</v>
      </c>
      <c r="AU28" t="s">
        <v>3</v>
      </c>
      <c r="AV28">
        <v>0</v>
      </c>
      <c r="AW28">
        <v>2</v>
      </c>
      <c r="AX28">
        <v>1473454670</v>
      </c>
      <c r="AY28">
        <v>1</v>
      </c>
      <c r="AZ28">
        <v>0</v>
      </c>
      <c r="BA28">
        <v>84</v>
      </c>
      <c r="BB28">
        <v>0</v>
      </c>
      <c r="BC28">
        <v>0</v>
      </c>
      <c r="BD28">
        <v>0</v>
      </c>
      <c r="BE28">
        <v>0</v>
      </c>
      <c r="BF28">
        <v>0</v>
      </c>
      <c r="BG28">
        <v>0</v>
      </c>
      <c r="BH28">
        <v>0</v>
      </c>
      <c r="BI28">
        <v>0</v>
      </c>
      <c r="BJ28">
        <v>0</v>
      </c>
      <c r="BK28">
        <v>0</v>
      </c>
      <c r="BL28">
        <v>0</v>
      </c>
      <c r="BM28">
        <v>0</v>
      </c>
      <c r="BN28">
        <v>0</v>
      </c>
      <c r="BO28">
        <v>0</v>
      </c>
      <c r="BP28">
        <v>0</v>
      </c>
      <c r="BQ28">
        <v>0</v>
      </c>
      <c r="BR28">
        <v>0</v>
      </c>
      <c r="BS28">
        <v>0</v>
      </c>
      <c r="BT28">
        <v>0</v>
      </c>
      <c r="BU28">
        <v>0</v>
      </c>
      <c r="BV28">
        <v>0</v>
      </c>
      <c r="BW28">
        <v>0</v>
      </c>
      <c r="CV28">
        <v>0</v>
      </c>
      <c r="CW28">
        <v>0</v>
      </c>
      <c r="CX28">
        <f>ROUND(Y28*Source!I415,9)</f>
        <v>1.2600000000000001E-3</v>
      </c>
      <c r="CY28">
        <f t="shared" si="10"/>
        <v>93194.67</v>
      </c>
      <c r="CZ28">
        <f t="shared" si="11"/>
        <v>93194.67</v>
      </c>
      <c r="DA28">
        <f t="shared" si="12"/>
        <v>1</v>
      </c>
      <c r="DB28">
        <f t="shared" si="8"/>
        <v>58.71</v>
      </c>
      <c r="DC28">
        <f t="shared" si="9"/>
        <v>0</v>
      </c>
      <c r="DD28" t="s">
        <v>3</v>
      </c>
      <c r="DE28" t="s">
        <v>3</v>
      </c>
      <c r="DF28">
        <f t="shared" si="3"/>
        <v>117.43</v>
      </c>
      <c r="DG28">
        <f t="shared" si="4"/>
        <v>0</v>
      </c>
      <c r="DH28">
        <f t="shared" si="5"/>
        <v>0</v>
      </c>
      <c r="DI28">
        <f t="shared" si="6"/>
        <v>0</v>
      </c>
      <c r="DJ28">
        <f t="shared" si="13"/>
        <v>117.43</v>
      </c>
      <c r="DK28">
        <v>0</v>
      </c>
      <c r="DL28" t="s">
        <v>3</v>
      </c>
      <c r="DM28">
        <v>0</v>
      </c>
      <c r="DN28" t="s">
        <v>3</v>
      </c>
      <c r="DO28">
        <v>0</v>
      </c>
    </row>
    <row r="29" spans="1:119" x14ac:dyDescent="0.2">
      <c r="A29">
        <f>ROW(Source!A415)</f>
        <v>415</v>
      </c>
      <c r="B29">
        <v>1473091778</v>
      </c>
      <c r="C29">
        <v>1473093051</v>
      </c>
      <c r="D29">
        <v>1441822273</v>
      </c>
      <c r="E29">
        <v>15514512</v>
      </c>
      <c r="F29">
        <v>1</v>
      </c>
      <c r="G29">
        <v>15514512</v>
      </c>
      <c r="H29">
        <v>3</v>
      </c>
      <c r="I29" t="s">
        <v>411</v>
      </c>
      <c r="J29" t="s">
        <v>3</v>
      </c>
      <c r="K29" t="s">
        <v>412</v>
      </c>
      <c r="L29">
        <v>1348</v>
      </c>
      <c r="N29">
        <v>1009</v>
      </c>
      <c r="O29" t="s">
        <v>401</v>
      </c>
      <c r="P29" t="s">
        <v>401</v>
      </c>
      <c r="Q29">
        <v>1000</v>
      </c>
      <c r="W29">
        <v>0</v>
      </c>
      <c r="X29">
        <v>-1698336702</v>
      </c>
      <c r="Y29">
        <f t="shared" si="7"/>
        <v>6.9999999999999994E-5</v>
      </c>
      <c r="AA29">
        <v>94640</v>
      </c>
      <c r="AB29">
        <v>0</v>
      </c>
      <c r="AC29">
        <v>0</v>
      </c>
      <c r="AD29">
        <v>0</v>
      </c>
      <c r="AE29">
        <v>94640</v>
      </c>
      <c r="AF29">
        <v>0</v>
      </c>
      <c r="AG29">
        <v>0</v>
      </c>
      <c r="AH29">
        <v>0</v>
      </c>
      <c r="AI29">
        <v>1</v>
      </c>
      <c r="AJ29">
        <v>1</v>
      </c>
      <c r="AK29">
        <v>1</v>
      </c>
      <c r="AL29">
        <v>1</v>
      </c>
      <c r="AM29">
        <v>-2</v>
      </c>
      <c r="AN29">
        <v>0</v>
      </c>
      <c r="AO29">
        <v>1</v>
      </c>
      <c r="AP29">
        <v>1</v>
      </c>
      <c r="AQ29">
        <v>0</v>
      </c>
      <c r="AR29">
        <v>0</v>
      </c>
      <c r="AS29" t="s">
        <v>3</v>
      </c>
      <c r="AT29">
        <v>6.9999999999999994E-5</v>
      </c>
      <c r="AU29" t="s">
        <v>3</v>
      </c>
      <c r="AV29">
        <v>0</v>
      </c>
      <c r="AW29">
        <v>2</v>
      </c>
      <c r="AX29">
        <v>1473454671</v>
      </c>
      <c r="AY29">
        <v>1</v>
      </c>
      <c r="AZ29">
        <v>0</v>
      </c>
      <c r="BA29">
        <v>85</v>
      </c>
      <c r="BB29">
        <v>0</v>
      </c>
      <c r="BC29">
        <v>0</v>
      </c>
      <c r="BD29">
        <v>0</v>
      </c>
      <c r="BE29">
        <v>0</v>
      </c>
      <c r="BF29">
        <v>0</v>
      </c>
      <c r="BG29">
        <v>0</v>
      </c>
      <c r="BH29">
        <v>0</v>
      </c>
      <c r="BI29">
        <v>0</v>
      </c>
      <c r="BJ29">
        <v>0</v>
      </c>
      <c r="BK29">
        <v>0</v>
      </c>
      <c r="BL29">
        <v>0</v>
      </c>
      <c r="BM29">
        <v>0</v>
      </c>
      <c r="BN29">
        <v>0</v>
      </c>
      <c r="BO29">
        <v>0</v>
      </c>
      <c r="BP29">
        <v>0</v>
      </c>
      <c r="BQ29">
        <v>0</v>
      </c>
      <c r="BR29">
        <v>0</v>
      </c>
      <c r="BS29">
        <v>0</v>
      </c>
      <c r="BT29">
        <v>0</v>
      </c>
      <c r="BU29">
        <v>0</v>
      </c>
      <c r="BV29">
        <v>0</v>
      </c>
      <c r="BW29">
        <v>0</v>
      </c>
      <c r="CV29">
        <v>0</v>
      </c>
      <c r="CW29">
        <v>0</v>
      </c>
      <c r="CX29">
        <f>ROUND(Y29*Source!I415,9)</f>
        <v>1.3999999999999999E-4</v>
      </c>
      <c r="CY29">
        <f t="shared" si="10"/>
        <v>94640</v>
      </c>
      <c r="CZ29">
        <f t="shared" si="11"/>
        <v>94640</v>
      </c>
      <c r="DA29">
        <f t="shared" si="12"/>
        <v>1</v>
      </c>
      <c r="DB29">
        <f t="shared" si="8"/>
        <v>6.62</v>
      </c>
      <c r="DC29">
        <f t="shared" si="9"/>
        <v>0</v>
      </c>
      <c r="DD29" t="s">
        <v>3</v>
      </c>
      <c r="DE29" t="s">
        <v>3</v>
      </c>
      <c r="DF29">
        <f t="shared" si="3"/>
        <v>13.25</v>
      </c>
      <c r="DG29">
        <f t="shared" si="4"/>
        <v>0</v>
      </c>
      <c r="DH29">
        <f t="shared" si="5"/>
        <v>0</v>
      </c>
      <c r="DI29">
        <f t="shared" si="6"/>
        <v>0</v>
      </c>
      <c r="DJ29">
        <f t="shared" si="13"/>
        <v>13.25</v>
      </c>
      <c r="DK29">
        <v>0</v>
      </c>
      <c r="DL29" t="s">
        <v>3</v>
      </c>
      <c r="DM29">
        <v>0</v>
      </c>
      <c r="DN29" t="s">
        <v>3</v>
      </c>
      <c r="DO29">
        <v>0</v>
      </c>
    </row>
    <row r="30" spans="1:119" x14ac:dyDescent="0.2">
      <c r="A30">
        <f>ROW(Source!A418)</f>
        <v>418</v>
      </c>
      <c r="B30">
        <v>1473091778</v>
      </c>
      <c r="C30">
        <v>1473093072</v>
      </c>
      <c r="D30">
        <v>1441819193</v>
      </c>
      <c r="E30">
        <v>15514512</v>
      </c>
      <c r="F30">
        <v>1</v>
      </c>
      <c r="G30">
        <v>15514512</v>
      </c>
      <c r="H30">
        <v>1</v>
      </c>
      <c r="I30" t="s">
        <v>380</v>
      </c>
      <c r="J30" t="s">
        <v>3</v>
      </c>
      <c r="K30" t="s">
        <v>381</v>
      </c>
      <c r="L30">
        <v>1191</v>
      </c>
      <c r="N30">
        <v>1013</v>
      </c>
      <c r="O30" t="s">
        <v>382</v>
      </c>
      <c r="P30" t="s">
        <v>382</v>
      </c>
      <c r="Q30">
        <v>1</v>
      </c>
      <c r="W30">
        <v>0</v>
      </c>
      <c r="X30">
        <v>476480486</v>
      </c>
      <c r="Y30">
        <f t="shared" si="7"/>
        <v>6.44</v>
      </c>
      <c r="AA30">
        <v>0</v>
      </c>
      <c r="AB30">
        <v>0</v>
      </c>
      <c r="AC30">
        <v>0</v>
      </c>
      <c r="AD30">
        <v>0</v>
      </c>
      <c r="AE30">
        <v>0</v>
      </c>
      <c r="AF30">
        <v>0</v>
      </c>
      <c r="AG30">
        <v>0</v>
      </c>
      <c r="AH30">
        <v>0</v>
      </c>
      <c r="AI30">
        <v>1</v>
      </c>
      <c r="AJ30">
        <v>1</v>
      </c>
      <c r="AK30">
        <v>1</v>
      </c>
      <c r="AL30">
        <v>1</v>
      </c>
      <c r="AM30">
        <v>-2</v>
      </c>
      <c r="AN30">
        <v>0</v>
      </c>
      <c r="AO30">
        <v>1</v>
      </c>
      <c r="AP30">
        <v>1</v>
      </c>
      <c r="AQ30">
        <v>0</v>
      </c>
      <c r="AR30">
        <v>0</v>
      </c>
      <c r="AS30" t="s">
        <v>3</v>
      </c>
      <c r="AT30">
        <v>6.44</v>
      </c>
      <c r="AU30" t="s">
        <v>3</v>
      </c>
      <c r="AV30">
        <v>1</v>
      </c>
      <c r="AW30">
        <v>2</v>
      </c>
      <c r="AX30">
        <v>1473454765</v>
      </c>
      <c r="AY30">
        <v>1</v>
      </c>
      <c r="AZ30">
        <v>0</v>
      </c>
      <c r="BA30">
        <v>90</v>
      </c>
      <c r="BB30">
        <v>0</v>
      </c>
      <c r="BC30">
        <v>0</v>
      </c>
      <c r="BD30">
        <v>0</v>
      </c>
      <c r="BE30">
        <v>0</v>
      </c>
      <c r="BF30">
        <v>0</v>
      </c>
      <c r="BG30">
        <v>0</v>
      </c>
      <c r="BH30">
        <v>0</v>
      </c>
      <c r="BI30">
        <v>0</v>
      </c>
      <c r="BJ30">
        <v>0</v>
      </c>
      <c r="BK30">
        <v>0</v>
      </c>
      <c r="BL30">
        <v>0</v>
      </c>
      <c r="BM30">
        <v>0</v>
      </c>
      <c r="BN30">
        <v>0</v>
      </c>
      <c r="BO30">
        <v>0</v>
      </c>
      <c r="BP30">
        <v>0</v>
      </c>
      <c r="BQ30">
        <v>0</v>
      </c>
      <c r="BR30">
        <v>0</v>
      </c>
      <c r="BS30">
        <v>0</v>
      </c>
      <c r="BT30">
        <v>0</v>
      </c>
      <c r="BU30">
        <v>0</v>
      </c>
      <c r="BV30">
        <v>0</v>
      </c>
      <c r="BW30">
        <v>0</v>
      </c>
      <c r="CU30">
        <f>ROUND(AT30*Source!I418*AH30*AL30,2)</f>
        <v>0</v>
      </c>
      <c r="CV30">
        <f>ROUND(Y30*Source!I418,9)</f>
        <v>12.88</v>
      </c>
      <c r="CW30">
        <v>0</v>
      </c>
      <c r="CX30">
        <f>ROUND(Y30*Source!I418,9)</f>
        <v>12.88</v>
      </c>
      <c r="CY30">
        <f>AD30</f>
        <v>0</v>
      </c>
      <c r="CZ30">
        <f>AH30</f>
        <v>0</v>
      </c>
      <c r="DA30">
        <f>AL30</f>
        <v>1</v>
      </c>
      <c r="DB30">
        <f t="shared" si="8"/>
        <v>0</v>
      </c>
      <c r="DC30">
        <f t="shared" si="9"/>
        <v>0</v>
      </c>
      <c r="DD30" t="s">
        <v>3</v>
      </c>
      <c r="DE30" t="s">
        <v>3</v>
      </c>
      <c r="DF30">
        <f t="shared" si="3"/>
        <v>0</v>
      </c>
      <c r="DG30">
        <f t="shared" si="4"/>
        <v>0</v>
      </c>
      <c r="DH30">
        <f t="shared" si="5"/>
        <v>0</v>
      </c>
      <c r="DI30">
        <f t="shared" si="6"/>
        <v>0</v>
      </c>
      <c r="DJ30">
        <f>DI30</f>
        <v>0</v>
      </c>
      <c r="DK30">
        <v>0</v>
      </c>
      <c r="DL30" t="s">
        <v>3</v>
      </c>
      <c r="DM30">
        <v>0</v>
      </c>
      <c r="DN30" t="s">
        <v>3</v>
      </c>
      <c r="DO30">
        <v>0</v>
      </c>
    </row>
    <row r="31" spans="1:119" x14ac:dyDescent="0.2">
      <c r="A31">
        <f>ROW(Source!A418)</f>
        <v>418</v>
      </c>
      <c r="B31">
        <v>1473091778</v>
      </c>
      <c r="C31">
        <v>1473093072</v>
      </c>
      <c r="D31">
        <v>1441833954</v>
      </c>
      <c r="E31">
        <v>1</v>
      </c>
      <c r="F31">
        <v>1</v>
      </c>
      <c r="G31">
        <v>15514512</v>
      </c>
      <c r="H31">
        <v>2</v>
      </c>
      <c r="I31" t="s">
        <v>427</v>
      </c>
      <c r="J31" t="s">
        <v>428</v>
      </c>
      <c r="K31" t="s">
        <v>429</v>
      </c>
      <c r="L31">
        <v>1368</v>
      </c>
      <c r="N31">
        <v>1011</v>
      </c>
      <c r="O31" t="s">
        <v>386</v>
      </c>
      <c r="P31" t="s">
        <v>386</v>
      </c>
      <c r="Q31">
        <v>1</v>
      </c>
      <c r="W31">
        <v>0</v>
      </c>
      <c r="X31">
        <v>-1438587603</v>
      </c>
      <c r="Y31">
        <f t="shared" si="7"/>
        <v>0.17</v>
      </c>
      <c r="AA31">
        <v>0</v>
      </c>
      <c r="AB31">
        <v>59.51</v>
      </c>
      <c r="AC31">
        <v>0.82</v>
      </c>
      <c r="AD31">
        <v>0</v>
      </c>
      <c r="AE31">
        <v>0</v>
      </c>
      <c r="AF31">
        <v>59.51</v>
      </c>
      <c r="AG31">
        <v>0.82</v>
      </c>
      <c r="AH31">
        <v>0</v>
      </c>
      <c r="AI31">
        <v>1</v>
      </c>
      <c r="AJ31">
        <v>1</v>
      </c>
      <c r="AK31">
        <v>1</v>
      </c>
      <c r="AL31">
        <v>1</v>
      </c>
      <c r="AM31">
        <v>-2</v>
      </c>
      <c r="AN31">
        <v>0</v>
      </c>
      <c r="AO31">
        <v>1</v>
      </c>
      <c r="AP31">
        <v>1</v>
      </c>
      <c r="AQ31">
        <v>0</v>
      </c>
      <c r="AR31">
        <v>0</v>
      </c>
      <c r="AS31" t="s">
        <v>3</v>
      </c>
      <c r="AT31">
        <v>0.17</v>
      </c>
      <c r="AU31" t="s">
        <v>3</v>
      </c>
      <c r="AV31">
        <v>0</v>
      </c>
      <c r="AW31">
        <v>2</v>
      </c>
      <c r="AX31">
        <v>1473454766</v>
      </c>
      <c r="AY31">
        <v>1</v>
      </c>
      <c r="AZ31">
        <v>0</v>
      </c>
      <c r="BA31">
        <v>91</v>
      </c>
      <c r="BB31">
        <v>0</v>
      </c>
      <c r="BC31">
        <v>0</v>
      </c>
      <c r="BD31">
        <v>0</v>
      </c>
      <c r="BE31">
        <v>0</v>
      </c>
      <c r="BF31">
        <v>0</v>
      </c>
      <c r="BG31">
        <v>0</v>
      </c>
      <c r="BH31">
        <v>0</v>
      </c>
      <c r="BI31">
        <v>0</v>
      </c>
      <c r="BJ31">
        <v>0</v>
      </c>
      <c r="BK31">
        <v>0</v>
      </c>
      <c r="BL31">
        <v>0</v>
      </c>
      <c r="BM31">
        <v>0</v>
      </c>
      <c r="BN31">
        <v>0</v>
      </c>
      <c r="BO31">
        <v>0</v>
      </c>
      <c r="BP31">
        <v>0</v>
      </c>
      <c r="BQ31">
        <v>0</v>
      </c>
      <c r="BR31">
        <v>0</v>
      </c>
      <c r="BS31">
        <v>0</v>
      </c>
      <c r="BT31">
        <v>0</v>
      </c>
      <c r="BU31">
        <v>0</v>
      </c>
      <c r="BV31">
        <v>0</v>
      </c>
      <c r="BW31">
        <v>0</v>
      </c>
      <c r="CV31">
        <v>0</v>
      </c>
      <c r="CW31">
        <f>ROUND(Y31*Source!I418*DO31,9)</f>
        <v>0</v>
      </c>
      <c r="CX31">
        <f>ROUND(Y31*Source!I418,9)</f>
        <v>0.34</v>
      </c>
      <c r="CY31">
        <f>AB31</f>
        <v>59.51</v>
      </c>
      <c r="CZ31">
        <f>AF31</f>
        <v>59.51</v>
      </c>
      <c r="DA31">
        <f>AJ31</f>
        <v>1</v>
      </c>
      <c r="DB31">
        <f t="shared" si="8"/>
        <v>10.119999999999999</v>
      </c>
      <c r="DC31">
        <f t="shared" si="9"/>
        <v>0.14000000000000001</v>
      </c>
      <c r="DD31" t="s">
        <v>3</v>
      </c>
      <c r="DE31" t="s">
        <v>3</v>
      </c>
      <c r="DF31">
        <f t="shared" si="3"/>
        <v>0</v>
      </c>
      <c r="DG31">
        <f t="shared" si="4"/>
        <v>20.23</v>
      </c>
      <c r="DH31">
        <f t="shared" si="5"/>
        <v>0.28000000000000003</v>
      </c>
      <c r="DI31">
        <f t="shared" si="6"/>
        <v>0</v>
      </c>
      <c r="DJ31">
        <f>DG31</f>
        <v>20.23</v>
      </c>
      <c r="DK31">
        <v>0</v>
      </c>
      <c r="DL31" t="s">
        <v>3</v>
      </c>
      <c r="DM31">
        <v>0</v>
      </c>
      <c r="DN31" t="s">
        <v>3</v>
      </c>
      <c r="DO31">
        <v>0</v>
      </c>
    </row>
    <row r="32" spans="1:119" x14ac:dyDescent="0.2">
      <c r="A32">
        <f>ROW(Source!A418)</f>
        <v>418</v>
      </c>
      <c r="B32">
        <v>1473091778</v>
      </c>
      <c r="C32">
        <v>1473093072</v>
      </c>
      <c r="D32">
        <v>1441834258</v>
      </c>
      <c r="E32">
        <v>1</v>
      </c>
      <c r="F32">
        <v>1</v>
      </c>
      <c r="G32">
        <v>15514512</v>
      </c>
      <c r="H32">
        <v>2</v>
      </c>
      <c r="I32" t="s">
        <v>383</v>
      </c>
      <c r="J32" t="s">
        <v>384</v>
      </c>
      <c r="K32" t="s">
        <v>385</v>
      </c>
      <c r="L32">
        <v>1368</v>
      </c>
      <c r="N32">
        <v>1011</v>
      </c>
      <c r="O32" t="s">
        <v>386</v>
      </c>
      <c r="P32" t="s">
        <v>386</v>
      </c>
      <c r="Q32">
        <v>1</v>
      </c>
      <c r="W32">
        <v>0</v>
      </c>
      <c r="X32">
        <v>1077756263</v>
      </c>
      <c r="Y32">
        <f t="shared" si="7"/>
        <v>2.4300000000000002</v>
      </c>
      <c r="AA32">
        <v>0</v>
      </c>
      <c r="AB32">
        <v>1303.01</v>
      </c>
      <c r="AC32">
        <v>826.2</v>
      </c>
      <c r="AD32">
        <v>0</v>
      </c>
      <c r="AE32">
        <v>0</v>
      </c>
      <c r="AF32">
        <v>1303.01</v>
      </c>
      <c r="AG32">
        <v>826.2</v>
      </c>
      <c r="AH32">
        <v>0</v>
      </c>
      <c r="AI32">
        <v>1</v>
      </c>
      <c r="AJ32">
        <v>1</v>
      </c>
      <c r="AK32">
        <v>1</v>
      </c>
      <c r="AL32">
        <v>1</v>
      </c>
      <c r="AM32">
        <v>-2</v>
      </c>
      <c r="AN32">
        <v>0</v>
      </c>
      <c r="AO32">
        <v>1</v>
      </c>
      <c r="AP32">
        <v>1</v>
      </c>
      <c r="AQ32">
        <v>0</v>
      </c>
      <c r="AR32">
        <v>0</v>
      </c>
      <c r="AS32" t="s">
        <v>3</v>
      </c>
      <c r="AT32">
        <v>2.4300000000000002</v>
      </c>
      <c r="AU32" t="s">
        <v>3</v>
      </c>
      <c r="AV32">
        <v>0</v>
      </c>
      <c r="AW32">
        <v>2</v>
      </c>
      <c r="AX32">
        <v>1473454767</v>
      </c>
      <c r="AY32">
        <v>1</v>
      </c>
      <c r="AZ32">
        <v>0</v>
      </c>
      <c r="BA32">
        <v>92</v>
      </c>
      <c r="BB32">
        <v>0</v>
      </c>
      <c r="BC32">
        <v>0</v>
      </c>
      <c r="BD32">
        <v>0</v>
      </c>
      <c r="BE32">
        <v>0</v>
      </c>
      <c r="BF32">
        <v>0</v>
      </c>
      <c r="BG32">
        <v>0</v>
      </c>
      <c r="BH32">
        <v>0</v>
      </c>
      <c r="BI32">
        <v>0</v>
      </c>
      <c r="BJ32">
        <v>0</v>
      </c>
      <c r="BK32">
        <v>0</v>
      </c>
      <c r="BL32">
        <v>0</v>
      </c>
      <c r="BM32">
        <v>0</v>
      </c>
      <c r="BN32">
        <v>0</v>
      </c>
      <c r="BO32">
        <v>0</v>
      </c>
      <c r="BP32">
        <v>0</v>
      </c>
      <c r="BQ32">
        <v>0</v>
      </c>
      <c r="BR32">
        <v>0</v>
      </c>
      <c r="BS32">
        <v>0</v>
      </c>
      <c r="BT32">
        <v>0</v>
      </c>
      <c r="BU32">
        <v>0</v>
      </c>
      <c r="BV32">
        <v>0</v>
      </c>
      <c r="BW32">
        <v>0</v>
      </c>
      <c r="CV32">
        <v>0</v>
      </c>
      <c r="CW32">
        <f>ROUND(Y32*Source!I418*DO32,9)</f>
        <v>0</v>
      </c>
      <c r="CX32">
        <f>ROUND(Y32*Source!I418,9)</f>
        <v>4.8600000000000003</v>
      </c>
      <c r="CY32">
        <f>AB32</f>
        <v>1303.01</v>
      </c>
      <c r="CZ32">
        <f>AF32</f>
        <v>1303.01</v>
      </c>
      <c r="DA32">
        <f>AJ32</f>
        <v>1</v>
      </c>
      <c r="DB32">
        <f t="shared" si="8"/>
        <v>3166.31</v>
      </c>
      <c r="DC32">
        <f t="shared" si="9"/>
        <v>2007.67</v>
      </c>
      <c r="DD32" t="s">
        <v>3</v>
      </c>
      <c r="DE32" t="s">
        <v>3</v>
      </c>
      <c r="DF32">
        <f t="shared" si="3"/>
        <v>0</v>
      </c>
      <c r="DG32">
        <f t="shared" si="4"/>
        <v>6332.63</v>
      </c>
      <c r="DH32">
        <f t="shared" si="5"/>
        <v>4015.33</v>
      </c>
      <c r="DI32">
        <f t="shared" si="6"/>
        <v>0</v>
      </c>
      <c r="DJ32">
        <f>DG32</f>
        <v>6332.63</v>
      </c>
      <c r="DK32">
        <v>0</v>
      </c>
      <c r="DL32" t="s">
        <v>3</v>
      </c>
      <c r="DM32">
        <v>0</v>
      </c>
      <c r="DN32" t="s">
        <v>3</v>
      </c>
      <c r="DO32">
        <v>0</v>
      </c>
    </row>
    <row r="33" spans="1:119" x14ac:dyDescent="0.2">
      <c r="A33">
        <f>ROW(Source!A418)</f>
        <v>418</v>
      </c>
      <c r="B33">
        <v>1473091778</v>
      </c>
      <c r="C33">
        <v>1473093072</v>
      </c>
      <c r="D33">
        <v>1441836235</v>
      </c>
      <c r="E33">
        <v>1</v>
      </c>
      <c r="F33">
        <v>1</v>
      </c>
      <c r="G33">
        <v>15514512</v>
      </c>
      <c r="H33">
        <v>3</v>
      </c>
      <c r="I33" t="s">
        <v>387</v>
      </c>
      <c r="J33" t="s">
        <v>388</v>
      </c>
      <c r="K33" t="s">
        <v>389</v>
      </c>
      <c r="L33">
        <v>1346</v>
      </c>
      <c r="N33">
        <v>1009</v>
      </c>
      <c r="O33" t="s">
        <v>390</v>
      </c>
      <c r="P33" t="s">
        <v>390</v>
      </c>
      <c r="Q33">
        <v>1</v>
      </c>
      <c r="W33">
        <v>0</v>
      </c>
      <c r="X33">
        <v>-1595335418</v>
      </c>
      <c r="Y33">
        <f t="shared" si="7"/>
        <v>0.15</v>
      </c>
      <c r="AA33">
        <v>31.49</v>
      </c>
      <c r="AB33">
        <v>0</v>
      </c>
      <c r="AC33">
        <v>0</v>
      </c>
      <c r="AD33">
        <v>0</v>
      </c>
      <c r="AE33">
        <v>31.49</v>
      </c>
      <c r="AF33">
        <v>0</v>
      </c>
      <c r="AG33">
        <v>0</v>
      </c>
      <c r="AH33">
        <v>0</v>
      </c>
      <c r="AI33">
        <v>1</v>
      </c>
      <c r="AJ33">
        <v>1</v>
      </c>
      <c r="AK33">
        <v>1</v>
      </c>
      <c r="AL33">
        <v>1</v>
      </c>
      <c r="AM33">
        <v>-2</v>
      </c>
      <c r="AN33">
        <v>0</v>
      </c>
      <c r="AO33">
        <v>1</v>
      </c>
      <c r="AP33">
        <v>1</v>
      </c>
      <c r="AQ33">
        <v>0</v>
      </c>
      <c r="AR33">
        <v>0</v>
      </c>
      <c r="AS33" t="s">
        <v>3</v>
      </c>
      <c r="AT33">
        <v>0.15</v>
      </c>
      <c r="AU33" t="s">
        <v>3</v>
      </c>
      <c r="AV33">
        <v>0</v>
      </c>
      <c r="AW33">
        <v>2</v>
      </c>
      <c r="AX33">
        <v>1473454768</v>
      </c>
      <c r="AY33">
        <v>1</v>
      </c>
      <c r="AZ33">
        <v>0</v>
      </c>
      <c r="BA33">
        <v>93</v>
      </c>
      <c r="BB33">
        <v>0</v>
      </c>
      <c r="BC33">
        <v>0</v>
      </c>
      <c r="BD33">
        <v>0</v>
      </c>
      <c r="BE33">
        <v>0</v>
      </c>
      <c r="BF33">
        <v>0</v>
      </c>
      <c r="BG33">
        <v>0</v>
      </c>
      <c r="BH33">
        <v>0</v>
      </c>
      <c r="BI33">
        <v>0</v>
      </c>
      <c r="BJ33">
        <v>0</v>
      </c>
      <c r="BK33">
        <v>0</v>
      </c>
      <c r="BL33">
        <v>0</v>
      </c>
      <c r="BM33">
        <v>0</v>
      </c>
      <c r="BN33">
        <v>0</v>
      </c>
      <c r="BO33">
        <v>0</v>
      </c>
      <c r="BP33">
        <v>0</v>
      </c>
      <c r="BQ33">
        <v>0</v>
      </c>
      <c r="BR33">
        <v>0</v>
      </c>
      <c r="BS33">
        <v>0</v>
      </c>
      <c r="BT33">
        <v>0</v>
      </c>
      <c r="BU33">
        <v>0</v>
      </c>
      <c r="BV33">
        <v>0</v>
      </c>
      <c r="BW33">
        <v>0</v>
      </c>
      <c r="CV33">
        <v>0</v>
      </c>
      <c r="CW33">
        <v>0</v>
      </c>
      <c r="CX33">
        <f>ROUND(Y33*Source!I418,9)</f>
        <v>0.3</v>
      </c>
      <c r="CY33">
        <f>AA33</f>
        <v>31.49</v>
      </c>
      <c r="CZ33">
        <f>AE33</f>
        <v>31.49</v>
      </c>
      <c r="DA33">
        <f>AI33</f>
        <v>1</v>
      </c>
      <c r="DB33">
        <f t="shared" si="8"/>
        <v>4.72</v>
      </c>
      <c r="DC33">
        <f t="shared" si="9"/>
        <v>0</v>
      </c>
      <c r="DD33" t="s">
        <v>3</v>
      </c>
      <c r="DE33" t="s">
        <v>3</v>
      </c>
      <c r="DF33">
        <f t="shared" ref="DF33:DF64" si="14">ROUND(ROUND(AE33,2)*CX33,2)</f>
        <v>9.4499999999999993</v>
      </c>
      <c r="DG33">
        <f t="shared" ref="DG33:DG64" si="15">ROUND(ROUND(AF33,2)*CX33,2)</f>
        <v>0</v>
      </c>
      <c r="DH33">
        <f t="shared" ref="DH33:DH64" si="16">ROUND(ROUND(AG33,2)*CX33,2)</f>
        <v>0</v>
      </c>
      <c r="DI33">
        <f t="shared" ref="DI33:DI64" si="17">ROUND(ROUND(AH33,2)*CX33,2)</f>
        <v>0</v>
      </c>
      <c r="DJ33">
        <f>DF33</f>
        <v>9.4499999999999993</v>
      </c>
      <c r="DK33">
        <v>0</v>
      </c>
      <c r="DL33" t="s">
        <v>3</v>
      </c>
      <c r="DM33">
        <v>0</v>
      </c>
      <c r="DN33" t="s">
        <v>3</v>
      </c>
      <c r="DO33">
        <v>0</v>
      </c>
    </row>
    <row r="34" spans="1:119" x14ac:dyDescent="0.2">
      <c r="A34">
        <f>ROW(Source!A421)</f>
        <v>421</v>
      </c>
      <c r="B34">
        <v>1473091778</v>
      </c>
      <c r="C34">
        <v>1473093095</v>
      </c>
      <c r="D34">
        <v>1441819193</v>
      </c>
      <c r="E34">
        <v>15514512</v>
      </c>
      <c r="F34">
        <v>1</v>
      </c>
      <c r="G34">
        <v>15514512</v>
      </c>
      <c r="H34">
        <v>1</v>
      </c>
      <c r="I34" t="s">
        <v>380</v>
      </c>
      <c r="J34" t="s">
        <v>3</v>
      </c>
      <c r="K34" t="s">
        <v>381</v>
      </c>
      <c r="L34">
        <v>1191</v>
      </c>
      <c r="N34">
        <v>1013</v>
      </c>
      <c r="O34" t="s">
        <v>382</v>
      </c>
      <c r="P34" t="s">
        <v>382</v>
      </c>
      <c r="Q34">
        <v>1</v>
      </c>
      <c r="W34">
        <v>0</v>
      </c>
      <c r="X34">
        <v>476480486</v>
      </c>
      <c r="Y34">
        <f t="shared" si="7"/>
        <v>0.24</v>
      </c>
      <c r="AA34">
        <v>0</v>
      </c>
      <c r="AB34">
        <v>0</v>
      </c>
      <c r="AC34">
        <v>0</v>
      </c>
      <c r="AD34">
        <v>0</v>
      </c>
      <c r="AE34">
        <v>0</v>
      </c>
      <c r="AF34">
        <v>0</v>
      </c>
      <c r="AG34">
        <v>0</v>
      </c>
      <c r="AH34">
        <v>0</v>
      </c>
      <c r="AI34">
        <v>1</v>
      </c>
      <c r="AJ34">
        <v>1</v>
      </c>
      <c r="AK34">
        <v>1</v>
      </c>
      <c r="AL34">
        <v>1</v>
      </c>
      <c r="AM34">
        <v>-2</v>
      </c>
      <c r="AN34">
        <v>0</v>
      </c>
      <c r="AO34">
        <v>1</v>
      </c>
      <c r="AP34">
        <v>1</v>
      </c>
      <c r="AQ34">
        <v>0</v>
      </c>
      <c r="AR34">
        <v>0</v>
      </c>
      <c r="AS34" t="s">
        <v>3</v>
      </c>
      <c r="AT34">
        <v>0.24</v>
      </c>
      <c r="AU34" t="s">
        <v>3</v>
      </c>
      <c r="AV34">
        <v>1</v>
      </c>
      <c r="AW34">
        <v>2</v>
      </c>
      <c r="AX34">
        <v>1473454822</v>
      </c>
      <c r="AY34">
        <v>1</v>
      </c>
      <c r="AZ34">
        <v>0</v>
      </c>
      <c r="BA34">
        <v>97</v>
      </c>
      <c r="BB34">
        <v>0</v>
      </c>
      <c r="BC34">
        <v>0</v>
      </c>
      <c r="BD34">
        <v>0</v>
      </c>
      <c r="BE34">
        <v>0</v>
      </c>
      <c r="BF34">
        <v>0</v>
      </c>
      <c r="BG34">
        <v>0</v>
      </c>
      <c r="BH34">
        <v>0</v>
      </c>
      <c r="BI34">
        <v>0</v>
      </c>
      <c r="BJ34">
        <v>0</v>
      </c>
      <c r="BK34">
        <v>0</v>
      </c>
      <c r="BL34">
        <v>0</v>
      </c>
      <c r="BM34">
        <v>0</v>
      </c>
      <c r="BN34">
        <v>0</v>
      </c>
      <c r="BO34">
        <v>0</v>
      </c>
      <c r="BP34">
        <v>0</v>
      </c>
      <c r="BQ34">
        <v>0</v>
      </c>
      <c r="BR34">
        <v>0</v>
      </c>
      <c r="BS34">
        <v>0</v>
      </c>
      <c r="BT34">
        <v>0</v>
      </c>
      <c r="BU34">
        <v>0</v>
      </c>
      <c r="BV34">
        <v>0</v>
      </c>
      <c r="BW34">
        <v>0</v>
      </c>
      <c r="CU34">
        <f>ROUND(AT34*Source!I421*AH34*AL34,2)</f>
        <v>0</v>
      </c>
      <c r="CV34">
        <f>ROUND(Y34*Source!I421,9)</f>
        <v>0.48</v>
      </c>
      <c r="CW34">
        <v>0</v>
      </c>
      <c r="CX34">
        <f>ROUND(Y34*Source!I421,9)</f>
        <v>0.48</v>
      </c>
      <c r="CY34">
        <f>AD34</f>
        <v>0</v>
      </c>
      <c r="CZ34">
        <f>AH34</f>
        <v>0</v>
      </c>
      <c r="DA34">
        <f>AL34</f>
        <v>1</v>
      </c>
      <c r="DB34">
        <f t="shared" si="8"/>
        <v>0</v>
      </c>
      <c r="DC34">
        <f t="shared" si="9"/>
        <v>0</v>
      </c>
      <c r="DD34" t="s">
        <v>3</v>
      </c>
      <c r="DE34" t="s">
        <v>3</v>
      </c>
      <c r="DF34">
        <f t="shared" si="14"/>
        <v>0</v>
      </c>
      <c r="DG34">
        <f t="shared" si="15"/>
        <v>0</v>
      </c>
      <c r="DH34">
        <f t="shared" si="16"/>
        <v>0</v>
      </c>
      <c r="DI34">
        <f t="shared" si="17"/>
        <v>0</v>
      </c>
      <c r="DJ34">
        <f>DI34</f>
        <v>0</v>
      </c>
      <c r="DK34">
        <v>0</v>
      </c>
      <c r="DL34" t="s">
        <v>3</v>
      </c>
      <c r="DM34">
        <v>0</v>
      </c>
      <c r="DN34" t="s">
        <v>3</v>
      </c>
      <c r="DO34">
        <v>0</v>
      </c>
    </row>
    <row r="35" spans="1:119" x14ac:dyDescent="0.2">
      <c r="A35">
        <f>ROW(Source!A421)</f>
        <v>421</v>
      </c>
      <c r="B35">
        <v>1473091778</v>
      </c>
      <c r="C35">
        <v>1473093095</v>
      </c>
      <c r="D35">
        <v>1441834258</v>
      </c>
      <c r="E35">
        <v>1</v>
      </c>
      <c r="F35">
        <v>1</v>
      </c>
      <c r="G35">
        <v>15514512</v>
      </c>
      <c r="H35">
        <v>2</v>
      </c>
      <c r="I35" t="s">
        <v>383</v>
      </c>
      <c r="J35" t="s">
        <v>384</v>
      </c>
      <c r="K35" t="s">
        <v>385</v>
      </c>
      <c r="L35">
        <v>1368</v>
      </c>
      <c r="N35">
        <v>1011</v>
      </c>
      <c r="O35" t="s">
        <v>386</v>
      </c>
      <c r="P35" t="s">
        <v>386</v>
      </c>
      <c r="Q35">
        <v>1</v>
      </c>
      <c r="W35">
        <v>0</v>
      </c>
      <c r="X35">
        <v>1077756263</v>
      </c>
      <c r="Y35">
        <f t="shared" si="7"/>
        <v>0.03</v>
      </c>
      <c r="AA35">
        <v>0</v>
      </c>
      <c r="AB35">
        <v>1303.01</v>
      </c>
      <c r="AC35">
        <v>826.2</v>
      </c>
      <c r="AD35">
        <v>0</v>
      </c>
      <c r="AE35">
        <v>0</v>
      </c>
      <c r="AF35">
        <v>1303.01</v>
      </c>
      <c r="AG35">
        <v>826.2</v>
      </c>
      <c r="AH35">
        <v>0</v>
      </c>
      <c r="AI35">
        <v>1</v>
      </c>
      <c r="AJ35">
        <v>1</v>
      </c>
      <c r="AK35">
        <v>1</v>
      </c>
      <c r="AL35">
        <v>1</v>
      </c>
      <c r="AM35">
        <v>-2</v>
      </c>
      <c r="AN35">
        <v>0</v>
      </c>
      <c r="AO35">
        <v>1</v>
      </c>
      <c r="AP35">
        <v>1</v>
      </c>
      <c r="AQ35">
        <v>0</v>
      </c>
      <c r="AR35">
        <v>0</v>
      </c>
      <c r="AS35" t="s">
        <v>3</v>
      </c>
      <c r="AT35">
        <v>0.03</v>
      </c>
      <c r="AU35" t="s">
        <v>3</v>
      </c>
      <c r="AV35">
        <v>0</v>
      </c>
      <c r="AW35">
        <v>2</v>
      </c>
      <c r="AX35">
        <v>1473454823</v>
      </c>
      <c r="AY35">
        <v>1</v>
      </c>
      <c r="AZ35">
        <v>0</v>
      </c>
      <c r="BA35">
        <v>98</v>
      </c>
      <c r="BB35">
        <v>0</v>
      </c>
      <c r="BC35">
        <v>0</v>
      </c>
      <c r="BD35">
        <v>0</v>
      </c>
      <c r="BE35">
        <v>0</v>
      </c>
      <c r="BF35">
        <v>0</v>
      </c>
      <c r="BG35">
        <v>0</v>
      </c>
      <c r="BH35">
        <v>0</v>
      </c>
      <c r="BI35">
        <v>0</v>
      </c>
      <c r="BJ35">
        <v>0</v>
      </c>
      <c r="BK35">
        <v>0</v>
      </c>
      <c r="BL35">
        <v>0</v>
      </c>
      <c r="BM35">
        <v>0</v>
      </c>
      <c r="BN35">
        <v>0</v>
      </c>
      <c r="BO35">
        <v>0</v>
      </c>
      <c r="BP35">
        <v>0</v>
      </c>
      <c r="BQ35">
        <v>0</v>
      </c>
      <c r="BR35">
        <v>0</v>
      </c>
      <c r="BS35">
        <v>0</v>
      </c>
      <c r="BT35">
        <v>0</v>
      </c>
      <c r="BU35">
        <v>0</v>
      </c>
      <c r="BV35">
        <v>0</v>
      </c>
      <c r="BW35">
        <v>0</v>
      </c>
      <c r="CV35">
        <v>0</v>
      </c>
      <c r="CW35">
        <f>ROUND(Y35*Source!I421*DO35,9)</f>
        <v>0</v>
      </c>
      <c r="CX35">
        <f>ROUND(Y35*Source!I421,9)</f>
        <v>0.06</v>
      </c>
      <c r="CY35">
        <f>AB35</f>
        <v>1303.01</v>
      </c>
      <c r="CZ35">
        <f>AF35</f>
        <v>1303.01</v>
      </c>
      <c r="DA35">
        <f>AJ35</f>
        <v>1</v>
      </c>
      <c r="DB35">
        <f t="shared" si="8"/>
        <v>39.090000000000003</v>
      </c>
      <c r="DC35">
        <f t="shared" si="9"/>
        <v>24.79</v>
      </c>
      <c r="DD35" t="s">
        <v>3</v>
      </c>
      <c r="DE35" t="s">
        <v>3</v>
      </c>
      <c r="DF35">
        <f t="shared" si="14"/>
        <v>0</v>
      </c>
      <c r="DG35">
        <f t="shared" si="15"/>
        <v>78.180000000000007</v>
      </c>
      <c r="DH35">
        <f t="shared" si="16"/>
        <v>49.57</v>
      </c>
      <c r="DI35">
        <f t="shared" si="17"/>
        <v>0</v>
      </c>
      <c r="DJ35">
        <f>DG35</f>
        <v>78.180000000000007</v>
      </c>
      <c r="DK35">
        <v>0</v>
      </c>
      <c r="DL35" t="s">
        <v>3</v>
      </c>
      <c r="DM35">
        <v>0</v>
      </c>
      <c r="DN35" t="s">
        <v>3</v>
      </c>
      <c r="DO35">
        <v>0</v>
      </c>
    </row>
    <row r="36" spans="1:119" x14ac:dyDescent="0.2">
      <c r="A36">
        <f>ROW(Source!A421)</f>
        <v>421</v>
      </c>
      <c r="B36">
        <v>1473091778</v>
      </c>
      <c r="C36">
        <v>1473093095</v>
      </c>
      <c r="D36">
        <v>1441836235</v>
      </c>
      <c r="E36">
        <v>1</v>
      </c>
      <c r="F36">
        <v>1</v>
      </c>
      <c r="G36">
        <v>15514512</v>
      </c>
      <c r="H36">
        <v>3</v>
      </c>
      <c r="I36" t="s">
        <v>387</v>
      </c>
      <c r="J36" t="s">
        <v>388</v>
      </c>
      <c r="K36" t="s">
        <v>389</v>
      </c>
      <c r="L36">
        <v>1346</v>
      </c>
      <c r="N36">
        <v>1009</v>
      </c>
      <c r="O36" t="s">
        <v>390</v>
      </c>
      <c r="P36" t="s">
        <v>390</v>
      </c>
      <c r="Q36">
        <v>1</v>
      </c>
      <c r="W36">
        <v>0</v>
      </c>
      <c r="X36">
        <v>-1595335418</v>
      </c>
      <c r="Y36">
        <f t="shared" si="7"/>
        <v>1.4999999999999999E-2</v>
      </c>
      <c r="AA36">
        <v>31.49</v>
      </c>
      <c r="AB36">
        <v>0</v>
      </c>
      <c r="AC36">
        <v>0</v>
      </c>
      <c r="AD36">
        <v>0</v>
      </c>
      <c r="AE36">
        <v>31.49</v>
      </c>
      <c r="AF36">
        <v>0</v>
      </c>
      <c r="AG36">
        <v>0</v>
      </c>
      <c r="AH36">
        <v>0</v>
      </c>
      <c r="AI36">
        <v>1</v>
      </c>
      <c r="AJ36">
        <v>1</v>
      </c>
      <c r="AK36">
        <v>1</v>
      </c>
      <c r="AL36">
        <v>1</v>
      </c>
      <c r="AM36">
        <v>-2</v>
      </c>
      <c r="AN36">
        <v>0</v>
      </c>
      <c r="AO36">
        <v>1</v>
      </c>
      <c r="AP36">
        <v>1</v>
      </c>
      <c r="AQ36">
        <v>0</v>
      </c>
      <c r="AR36">
        <v>0</v>
      </c>
      <c r="AS36" t="s">
        <v>3</v>
      </c>
      <c r="AT36">
        <v>1.4999999999999999E-2</v>
      </c>
      <c r="AU36" t="s">
        <v>3</v>
      </c>
      <c r="AV36">
        <v>0</v>
      </c>
      <c r="AW36">
        <v>2</v>
      </c>
      <c r="AX36">
        <v>1473454824</v>
      </c>
      <c r="AY36">
        <v>1</v>
      </c>
      <c r="AZ36">
        <v>0</v>
      </c>
      <c r="BA36">
        <v>99</v>
      </c>
      <c r="BB36">
        <v>0</v>
      </c>
      <c r="BC36">
        <v>0</v>
      </c>
      <c r="BD36">
        <v>0</v>
      </c>
      <c r="BE36">
        <v>0</v>
      </c>
      <c r="BF36">
        <v>0</v>
      </c>
      <c r="BG36">
        <v>0</v>
      </c>
      <c r="BH36">
        <v>0</v>
      </c>
      <c r="BI36">
        <v>0</v>
      </c>
      <c r="BJ36">
        <v>0</v>
      </c>
      <c r="BK36">
        <v>0</v>
      </c>
      <c r="BL36">
        <v>0</v>
      </c>
      <c r="BM36">
        <v>0</v>
      </c>
      <c r="BN36">
        <v>0</v>
      </c>
      <c r="BO36">
        <v>0</v>
      </c>
      <c r="BP36">
        <v>0</v>
      </c>
      <c r="BQ36">
        <v>0</v>
      </c>
      <c r="BR36">
        <v>0</v>
      </c>
      <c r="BS36">
        <v>0</v>
      </c>
      <c r="BT36">
        <v>0</v>
      </c>
      <c r="BU36">
        <v>0</v>
      </c>
      <c r="BV36">
        <v>0</v>
      </c>
      <c r="BW36">
        <v>0</v>
      </c>
      <c r="CV36">
        <v>0</v>
      </c>
      <c r="CW36">
        <v>0</v>
      </c>
      <c r="CX36">
        <f>ROUND(Y36*Source!I421,9)</f>
        <v>0.03</v>
      </c>
      <c r="CY36">
        <f>AA36</f>
        <v>31.49</v>
      </c>
      <c r="CZ36">
        <f>AE36</f>
        <v>31.49</v>
      </c>
      <c r="DA36">
        <f>AI36</f>
        <v>1</v>
      </c>
      <c r="DB36">
        <f t="shared" si="8"/>
        <v>0.47</v>
      </c>
      <c r="DC36">
        <f t="shared" si="9"/>
        <v>0</v>
      </c>
      <c r="DD36" t="s">
        <v>3</v>
      </c>
      <c r="DE36" t="s">
        <v>3</v>
      </c>
      <c r="DF36">
        <f t="shared" si="14"/>
        <v>0.94</v>
      </c>
      <c r="DG36">
        <f t="shared" si="15"/>
        <v>0</v>
      </c>
      <c r="DH36">
        <f t="shared" si="16"/>
        <v>0</v>
      </c>
      <c r="DI36">
        <f t="shared" si="17"/>
        <v>0</v>
      </c>
      <c r="DJ36">
        <f>DF36</f>
        <v>0.94</v>
      </c>
      <c r="DK36">
        <v>0</v>
      </c>
      <c r="DL36" t="s">
        <v>3</v>
      </c>
      <c r="DM36">
        <v>0</v>
      </c>
      <c r="DN36" t="s">
        <v>3</v>
      </c>
      <c r="DO36">
        <v>0</v>
      </c>
    </row>
    <row r="37" spans="1:119" x14ac:dyDescent="0.2">
      <c r="A37">
        <f>ROW(Source!A422)</f>
        <v>422</v>
      </c>
      <c r="B37">
        <v>1473091778</v>
      </c>
      <c r="C37">
        <v>1473093102</v>
      </c>
      <c r="D37">
        <v>1441819193</v>
      </c>
      <c r="E37">
        <v>15514512</v>
      </c>
      <c r="F37">
        <v>1</v>
      </c>
      <c r="G37">
        <v>15514512</v>
      </c>
      <c r="H37">
        <v>1</v>
      </c>
      <c r="I37" t="s">
        <v>380</v>
      </c>
      <c r="J37" t="s">
        <v>3</v>
      </c>
      <c r="K37" t="s">
        <v>381</v>
      </c>
      <c r="L37">
        <v>1191</v>
      </c>
      <c r="N37">
        <v>1013</v>
      </c>
      <c r="O37" t="s">
        <v>382</v>
      </c>
      <c r="P37" t="s">
        <v>382</v>
      </c>
      <c r="Q37">
        <v>1</v>
      </c>
      <c r="W37">
        <v>0</v>
      </c>
      <c r="X37">
        <v>476480486</v>
      </c>
      <c r="Y37">
        <f>(AT37*3)</f>
        <v>5.04</v>
      </c>
      <c r="AA37">
        <v>0</v>
      </c>
      <c r="AB37">
        <v>0</v>
      </c>
      <c r="AC37">
        <v>0</v>
      </c>
      <c r="AD37">
        <v>0</v>
      </c>
      <c r="AE37">
        <v>0</v>
      </c>
      <c r="AF37">
        <v>0</v>
      </c>
      <c r="AG37">
        <v>0</v>
      </c>
      <c r="AH37">
        <v>0</v>
      </c>
      <c r="AI37">
        <v>1</v>
      </c>
      <c r="AJ37">
        <v>1</v>
      </c>
      <c r="AK37">
        <v>1</v>
      </c>
      <c r="AL37">
        <v>1</v>
      </c>
      <c r="AM37">
        <v>-2</v>
      </c>
      <c r="AN37">
        <v>0</v>
      </c>
      <c r="AO37">
        <v>1</v>
      </c>
      <c r="AP37">
        <v>1</v>
      </c>
      <c r="AQ37">
        <v>0</v>
      </c>
      <c r="AR37">
        <v>0</v>
      </c>
      <c r="AS37" t="s">
        <v>3</v>
      </c>
      <c r="AT37">
        <v>1.68</v>
      </c>
      <c r="AU37" t="s">
        <v>155</v>
      </c>
      <c r="AV37">
        <v>1</v>
      </c>
      <c r="AW37">
        <v>2</v>
      </c>
      <c r="AX37">
        <v>1473454838</v>
      </c>
      <c r="AY37">
        <v>1</v>
      </c>
      <c r="AZ37">
        <v>0</v>
      </c>
      <c r="BA37">
        <v>100</v>
      </c>
      <c r="BB37">
        <v>0</v>
      </c>
      <c r="BC37">
        <v>0</v>
      </c>
      <c r="BD37">
        <v>0</v>
      </c>
      <c r="BE37">
        <v>0</v>
      </c>
      <c r="BF37">
        <v>0</v>
      </c>
      <c r="BG37">
        <v>0</v>
      </c>
      <c r="BH37">
        <v>0</v>
      </c>
      <c r="BI37">
        <v>0</v>
      </c>
      <c r="BJ37">
        <v>0</v>
      </c>
      <c r="BK37">
        <v>0</v>
      </c>
      <c r="BL37">
        <v>0</v>
      </c>
      <c r="BM37">
        <v>0</v>
      </c>
      <c r="BN37">
        <v>0</v>
      </c>
      <c r="BO37">
        <v>0</v>
      </c>
      <c r="BP37">
        <v>0</v>
      </c>
      <c r="BQ37">
        <v>0</v>
      </c>
      <c r="BR37">
        <v>0</v>
      </c>
      <c r="BS37">
        <v>0</v>
      </c>
      <c r="BT37">
        <v>0</v>
      </c>
      <c r="BU37">
        <v>0</v>
      </c>
      <c r="BV37">
        <v>0</v>
      </c>
      <c r="BW37">
        <v>0</v>
      </c>
      <c r="CU37">
        <f>ROUND(AT37*Source!I422*AH37*AL37,2)</f>
        <v>0</v>
      </c>
      <c r="CV37">
        <f>ROUND(Y37*Source!I422,9)</f>
        <v>10.08</v>
      </c>
      <c r="CW37">
        <v>0</v>
      </c>
      <c r="CX37">
        <f>ROUND(Y37*Source!I422,9)</f>
        <v>10.08</v>
      </c>
      <c r="CY37">
        <f>AD37</f>
        <v>0</v>
      </c>
      <c r="CZ37">
        <f>AH37</f>
        <v>0</v>
      </c>
      <c r="DA37">
        <f>AL37</f>
        <v>1</v>
      </c>
      <c r="DB37">
        <f>ROUND((ROUND(AT37*CZ37,2)*3),6)</f>
        <v>0</v>
      </c>
      <c r="DC37">
        <f>ROUND((ROUND(AT37*AG37,2)*3),6)</f>
        <v>0</v>
      </c>
      <c r="DD37" t="s">
        <v>3</v>
      </c>
      <c r="DE37" t="s">
        <v>3</v>
      </c>
      <c r="DF37">
        <f t="shared" si="14"/>
        <v>0</v>
      </c>
      <c r="DG37">
        <f t="shared" si="15"/>
        <v>0</v>
      </c>
      <c r="DH37">
        <f t="shared" si="16"/>
        <v>0</v>
      </c>
      <c r="DI37">
        <f t="shared" si="17"/>
        <v>0</v>
      </c>
      <c r="DJ37">
        <f>DI37</f>
        <v>0</v>
      </c>
      <c r="DK37">
        <v>0</v>
      </c>
      <c r="DL37" t="s">
        <v>3</v>
      </c>
      <c r="DM37">
        <v>0</v>
      </c>
      <c r="DN37" t="s">
        <v>3</v>
      </c>
      <c r="DO37">
        <v>0</v>
      </c>
    </row>
    <row r="38" spans="1:119" x14ac:dyDescent="0.2">
      <c r="A38">
        <f>ROW(Source!A492)</f>
        <v>492</v>
      </c>
      <c r="B38">
        <v>1473091778</v>
      </c>
      <c r="C38">
        <v>1473093105</v>
      </c>
      <c r="D38">
        <v>1441819193</v>
      </c>
      <c r="E38">
        <v>15514512</v>
      </c>
      <c r="F38">
        <v>1</v>
      </c>
      <c r="G38">
        <v>15514512</v>
      </c>
      <c r="H38">
        <v>1</v>
      </c>
      <c r="I38" t="s">
        <v>380</v>
      </c>
      <c r="J38" t="s">
        <v>3</v>
      </c>
      <c r="K38" t="s">
        <v>381</v>
      </c>
      <c r="L38">
        <v>1191</v>
      </c>
      <c r="N38">
        <v>1013</v>
      </c>
      <c r="O38" t="s">
        <v>382</v>
      </c>
      <c r="P38" t="s">
        <v>382</v>
      </c>
      <c r="Q38">
        <v>1</v>
      </c>
      <c r="W38">
        <v>0</v>
      </c>
      <c r="X38">
        <v>476480486</v>
      </c>
      <c r="Y38">
        <f>(AT38*118)</f>
        <v>7.08</v>
      </c>
      <c r="AA38">
        <v>0</v>
      </c>
      <c r="AB38">
        <v>0</v>
      </c>
      <c r="AC38">
        <v>0</v>
      </c>
      <c r="AD38">
        <v>0</v>
      </c>
      <c r="AE38">
        <v>0</v>
      </c>
      <c r="AF38">
        <v>0</v>
      </c>
      <c r="AG38">
        <v>0</v>
      </c>
      <c r="AH38">
        <v>0</v>
      </c>
      <c r="AI38">
        <v>1</v>
      </c>
      <c r="AJ38">
        <v>1</v>
      </c>
      <c r="AK38">
        <v>1</v>
      </c>
      <c r="AL38">
        <v>1</v>
      </c>
      <c r="AM38">
        <v>-2</v>
      </c>
      <c r="AN38">
        <v>0</v>
      </c>
      <c r="AO38">
        <v>1</v>
      </c>
      <c r="AP38">
        <v>1</v>
      </c>
      <c r="AQ38">
        <v>0</v>
      </c>
      <c r="AR38">
        <v>0</v>
      </c>
      <c r="AS38" t="s">
        <v>3</v>
      </c>
      <c r="AT38">
        <v>0.06</v>
      </c>
      <c r="AU38" t="s">
        <v>201</v>
      </c>
      <c r="AV38">
        <v>1</v>
      </c>
      <c r="AW38">
        <v>2</v>
      </c>
      <c r="AX38">
        <v>1473454869</v>
      </c>
      <c r="AY38">
        <v>1</v>
      </c>
      <c r="AZ38">
        <v>0</v>
      </c>
      <c r="BA38">
        <v>101</v>
      </c>
      <c r="BB38">
        <v>0</v>
      </c>
      <c r="BC38">
        <v>0</v>
      </c>
      <c r="BD38">
        <v>0</v>
      </c>
      <c r="BE38">
        <v>0</v>
      </c>
      <c r="BF38">
        <v>0</v>
      </c>
      <c r="BG38">
        <v>0</v>
      </c>
      <c r="BH38">
        <v>0</v>
      </c>
      <c r="BI38">
        <v>0</v>
      </c>
      <c r="BJ38">
        <v>0</v>
      </c>
      <c r="BK38">
        <v>0</v>
      </c>
      <c r="BL38">
        <v>0</v>
      </c>
      <c r="BM38">
        <v>0</v>
      </c>
      <c r="BN38">
        <v>0</v>
      </c>
      <c r="BO38">
        <v>0</v>
      </c>
      <c r="BP38">
        <v>0</v>
      </c>
      <c r="BQ38">
        <v>0</v>
      </c>
      <c r="BR38">
        <v>0</v>
      </c>
      <c r="BS38">
        <v>0</v>
      </c>
      <c r="BT38">
        <v>0</v>
      </c>
      <c r="BU38">
        <v>0</v>
      </c>
      <c r="BV38">
        <v>0</v>
      </c>
      <c r="BW38">
        <v>0</v>
      </c>
      <c r="CU38">
        <f>ROUND(AT38*Source!I492*AH38*AL38,2)</f>
        <v>0</v>
      </c>
      <c r="CV38">
        <f>ROUND(Y38*Source!I492,9)</f>
        <v>7.08</v>
      </c>
      <c r="CW38">
        <v>0</v>
      </c>
      <c r="CX38">
        <f>ROUND(Y38*Source!I492,9)</f>
        <v>7.08</v>
      </c>
      <c r="CY38">
        <f>AD38</f>
        <v>0</v>
      </c>
      <c r="CZ38">
        <f>AH38</f>
        <v>0</v>
      </c>
      <c r="DA38">
        <f>AL38</f>
        <v>1</v>
      </c>
      <c r="DB38">
        <f>ROUND((ROUND(AT38*CZ38,2)*118),6)</f>
        <v>0</v>
      </c>
      <c r="DC38">
        <f>ROUND((ROUND(AT38*AG38,2)*118),6)</f>
        <v>0</v>
      </c>
      <c r="DD38" t="s">
        <v>3</v>
      </c>
      <c r="DE38" t="s">
        <v>3</v>
      </c>
      <c r="DF38">
        <f t="shared" si="14"/>
        <v>0</v>
      </c>
      <c r="DG38">
        <f t="shared" si="15"/>
        <v>0</v>
      </c>
      <c r="DH38">
        <f t="shared" si="16"/>
        <v>0</v>
      </c>
      <c r="DI38">
        <f t="shared" si="17"/>
        <v>0</v>
      </c>
      <c r="DJ38">
        <f>DI38</f>
        <v>0</v>
      </c>
      <c r="DK38">
        <v>0</v>
      </c>
      <c r="DL38" t="s">
        <v>3</v>
      </c>
      <c r="DM38">
        <v>0</v>
      </c>
      <c r="DN38" t="s">
        <v>3</v>
      </c>
      <c r="DO38">
        <v>0</v>
      </c>
    </row>
    <row r="39" spans="1:119" x14ac:dyDescent="0.2">
      <c r="A39">
        <f>ROW(Source!A493)</f>
        <v>493</v>
      </c>
      <c r="B39">
        <v>1473091778</v>
      </c>
      <c r="C39">
        <v>1473093108</v>
      </c>
      <c r="D39">
        <v>1441819193</v>
      </c>
      <c r="E39">
        <v>15514512</v>
      </c>
      <c r="F39">
        <v>1</v>
      </c>
      <c r="G39">
        <v>15514512</v>
      </c>
      <c r="H39">
        <v>1</v>
      </c>
      <c r="I39" t="s">
        <v>380</v>
      </c>
      <c r="J39" t="s">
        <v>3</v>
      </c>
      <c r="K39" t="s">
        <v>381</v>
      </c>
      <c r="L39">
        <v>1191</v>
      </c>
      <c r="N39">
        <v>1013</v>
      </c>
      <c r="O39" t="s">
        <v>382</v>
      </c>
      <c r="P39" t="s">
        <v>382</v>
      </c>
      <c r="Q39">
        <v>1</v>
      </c>
      <c r="W39">
        <v>0</v>
      </c>
      <c r="X39">
        <v>476480486</v>
      </c>
      <c r="Y39">
        <f>(AT39*4)</f>
        <v>0.8</v>
      </c>
      <c r="AA39">
        <v>0</v>
      </c>
      <c r="AB39">
        <v>0</v>
      </c>
      <c r="AC39">
        <v>0</v>
      </c>
      <c r="AD39">
        <v>0</v>
      </c>
      <c r="AE39">
        <v>0</v>
      </c>
      <c r="AF39">
        <v>0</v>
      </c>
      <c r="AG39">
        <v>0</v>
      </c>
      <c r="AH39">
        <v>0</v>
      </c>
      <c r="AI39">
        <v>1</v>
      </c>
      <c r="AJ39">
        <v>1</v>
      </c>
      <c r="AK39">
        <v>1</v>
      </c>
      <c r="AL39">
        <v>1</v>
      </c>
      <c r="AM39">
        <v>-2</v>
      </c>
      <c r="AN39">
        <v>0</v>
      </c>
      <c r="AO39">
        <v>1</v>
      </c>
      <c r="AP39">
        <v>1</v>
      </c>
      <c r="AQ39">
        <v>0</v>
      </c>
      <c r="AR39">
        <v>0</v>
      </c>
      <c r="AS39" t="s">
        <v>3</v>
      </c>
      <c r="AT39">
        <v>0.2</v>
      </c>
      <c r="AU39" t="s">
        <v>28</v>
      </c>
      <c r="AV39">
        <v>1</v>
      </c>
      <c r="AW39">
        <v>2</v>
      </c>
      <c r="AX39">
        <v>1473454888</v>
      </c>
      <c r="AY39">
        <v>1</v>
      </c>
      <c r="AZ39">
        <v>0</v>
      </c>
      <c r="BA39">
        <v>102</v>
      </c>
      <c r="BB39">
        <v>0</v>
      </c>
      <c r="BC39">
        <v>0</v>
      </c>
      <c r="BD39">
        <v>0</v>
      </c>
      <c r="BE39">
        <v>0</v>
      </c>
      <c r="BF39">
        <v>0</v>
      </c>
      <c r="BG39">
        <v>0</v>
      </c>
      <c r="BH39">
        <v>0</v>
      </c>
      <c r="BI39">
        <v>0</v>
      </c>
      <c r="BJ39">
        <v>0</v>
      </c>
      <c r="BK39">
        <v>0</v>
      </c>
      <c r="BL39">
        <v>0</v>
      </c>
      <c r="BM39">
        <v>0</v>
      </c>
      <c r="BN39">
        <v>0</v>
      </c>
      <c r="BO39">
        <v>0</v>
      </c>
      <c r="BP39">
        <v>0</v>
      </c>
      <c r="BQ39">
        <v>0</v>
      </c>
      <c r="BR39">
        <v>0</v>
      </c>
      <c r="BS39">
        <v>0</v>
      </c>
      <c r="BT39">
        <v>0</v>
      </c>
      <c r="BU39">
        <v>0</v>
      </c>
      <c r="BV39">
        <v>0</v>
      </c>
      <c r="BW39">
        <v>0</v>
      </c>
      <c r="CU39">
        <f>ROUND(AT39*Source!I493*AH39*AL39,2)</f>
        <v>0</v>
      </c>
      <c r="CV39">
        <f>ROUND(Y39*Source!I493,9)</f>
        <v>0.8</v>
      </c>
      <c r="CW39">
        <v>0</v>
      </c>
      <c r="CX39">
        <f>ROUND(Y39*Source!I493,9)</f>
        <v>0.8</v>
      </c>
      <c r="CY39">
        <f>AD39</f>
        <v>0</v>
      </c>
      <c r="CZ39">
        <f>AH39</f>
        <v>0</v>
      </c>
      <c r="DA39">
        <f>AL39</f>
        <v>1</v>
      </c>
      <c r="DB39">
        <f>ROUND((ROUND(AT39*CZ39,2)*4),6)</f>
        <v>0</v>
      </c>
      <c r="DC39">
        <f>ROUND((ROUND(AT39*AG39,2)*4),6)</f>
        <v>0</v>
      </c>
      <c r="DD39" t="s">
        <v>3</v>
      </c>
      <c r="DE39" t="s">
        <v>3</v>
      </c>
      <c r="DF39">
        <f t="shared" si="14"/>
        <v>0</v>
      </c>
      <c r="DG39">
        <f t="shared" si="15"/>
        <v>0</v>
      </c>
      <c r="DH39">
        <f t="shared" si="16"/>
        <v>0</v>
      </c>
      <c r="DI39">
        <f t="shared" si="17"/>
        <v>0</v>
      </c>
      <c r="DJ39">
        <f>DI39</f>
        <v>0</v>
      </c>
      <c r="DK39">
        <v>0</v>
      </c>
      <c r="DL39" t="s">
        <v>3</v>
      </c>
      <c r="DM39">
        <v>0</v>
      </c>
      <c r="DN39" t="s">
        <v>3</v>
      </c>
      <c r="DO39">
        <v>0</v>
      </c>
    </row>
    <row r="40" spans="1:119" x14ac:dyDescent="0.2">
      <c r="A40">
        <f>ROW(Source!A493)</f>
        <v>493</v>
      </c>
      <c r="B40">
        <v>1473091778</v>
      </c>
      <c r="C40">
        <v>1473093108</v>
      </c>
      <c r="D40">
        <v>1441836235</v>
      </c>
      <c r="E40">
        <v>1</v>
      </c>
      <c r="F40">
        <v>1</v>
      </c>
      <c r="G40">
        <v>15514512</v>
      </c>
      <c r="H40">
        <v>3</v>
      </c>
      <c r="I40" t="s">
        <v>387</v>
      </c>
      <c r="J40" t="s">
        <v>388</v>
      </c>
      <c r="K40" t="s">
        <v>389</v>
      </c>
      <c r="L40">
        <v>1346</v>
      </c>
      <c r="N40">
        <v>1009</v>
      </c>
      <c r="O40" t="s">
        <v>390</v>
      </c>
      <c r="P40" t="s">
        <v>390</v>
      </c>
      <c r="Q40">
        <v>1</v>
      </c>
      <c r="W40">
        <v>0</v>
      </c>
      <c r="X40">
        <v>-1595335418</v>
      </c>
      <c r="Y40">
        <f>(AT40*4)</f>
        <v>0.2</v>
      </c>
      <c r="AA40">
        <v>31.49</v>
      </c>
      <c r="AB40">
        <v>0</v>
      </c>
      <c r="AC40">
        <v>0</v>
      </c>
      <c r="AD40">
        <v>0</v>
      </c>
      <c r="AE40">
        <v>31.49</v>
      </c>
      <c r="AF40">
        <v>0</v>
      </c>
      <c r="AG40">
        <v>0</v>
      </c>
      <c r="AH40">
        <v>0</v>
      </c>
      <c r="AI40">
        <v>1</v>
      </c>
      <c r="AJ40">
        <v>1</v>
      </c>
      <c r="AK40">
        <v>1</v>
      </c>
      <c r="AL40">
        <v>1</v>
      </c>
      <c r="AM40">
        <v>-2</v>
      </c>
      <c r="AN40">
        <v>0</v>
      </c>
      <c r="AO40">
        <v>1</v>
      </c>
      <c r="AP40">
        <v>1</v>
      </c>
      <c r="AQ40">
        <v>0</v>
      </c>
      <c r="AR40">
        <v>0</v>
      </c>
      <c r="AS40" t="s">
        <v>3</v>
      </c>
      <c r="AT40">
        <v>0.05</v>
      </c>
      <c r="AU40" t="s">
        <v>28</v>
      </c>
      <c r="AV40">
        <v>0</v>
      </c>
      <c r="AW40">
        <v>2</v>
      </c>
      <c r="AX40">
        <v>1473454889</v>
      </c>
      <c r="AY40">
        <v>1</v>
      </c>
      <c r="AZ40">
        <v>0</v>
      </c>
      <c r="BA40">
        <v>103</v>
      </c>
      <c r="BB40">
        <v>0</v>
      </c>
      <c r="BC40">
        <v>0</v>
      </c>
      <c r="BD40">
        <v>0</v>
      </c>
      <c r="BE40">
        <v>0</v>
      </c>
      <c r="BF40">
        <v>0</v>
      </c>
      <c r="BG40">
        <v>0</v>
      </c>
      <c r="BH40">
        <v>0</v>
      </c>
      <c r="BI40">
        <v>0</v>
      </c>
      <c r="BJ40">
        <v>0</v>
      </c>
      <c r="BK40">
        <v>0</v>
      </c>
      <c r="BL40">
        <v>0</v>
      </c>
      <c r="BM40">
        <v>0</v>
      </c>
      <c r="BN40">
        <v>0</v>
      </c>
      <c r="BO40">
        <v>0</v>
      </c>
      <c r="BP40">
        <v>0</v>
      </c>
      <c r="BQ40">
        <v>0</v>
      </c>
      <c r="BR40">
        <v>0</v>
      </c>
      <c r="BS40">
        <v>0</v>
      </c>
      <c r="BT40">
        <v>0</v>
      </c>
      <c r="BU40">
        <v>0</v>
      </c>
      <c r="BV40">
        <v>0</v>
      </c>
      <c r="BW40">
        <v>0</v>
      </c>
      <c r="CV40">
        <v>0</v>
      </c>
      <c r="CW40">
        <v>0</v>
      </c>
      <c r="CX40">
        <f>ROUND(Y40*Source!I493,9)</f>
        <v>0.2</v>
      </c>
      <c r="CY40">
        <f>AA40</f>
        <v>31.49</v>
      </c>
      <c r="CZ40">
        <f>AE40</f>
        <v>31.49</v>
      </c>
      <c r="DA40">
        <f>AI40</f>
        <v>1</v>
      </c>
      <c r="DB40">
        <f>ROUND((ROUND(AT40*CZ40,2)*4),6)</f>
        <v>6.28</v>
      </c>
      <c r="DC40">
        <f>ROUND((ROUND(AT40*AG40,2)*4),6)</f>
        <v>0</v>
      </c>
      <c r="DD40" t="s">
        <v>3</v>
      </c>
      <c r="DE40" t="s">
        <v>3</v>
      </c>
      <c r="DF40">
        <f t="shared" si="14"/>
        <v>6.3</v>
      </c>
      <c r="DG40">
        <f t="shared" si="15"/>
        <v>0</v>
      </c>
      <c r="DH40">
        <f t="shared" si="16"/>
        <v>0</v>
      </c>
      <c r="DI40">
        <f t="shared" si="17"/>
        <v>0</v>
      </c>
      <c r="DJ40">
        <f>DF40</f>
        <v>6.3</v>
      </c>
      <c r="DK40">
        <v>0</v>
      </c>
      <c r="DL40" t="s">
        <v>3</v>
      </c>
      <c r="DM40">
        <v>0</v>
      </c>
      <c r="DN40" t="s">
        <v>3</v>
      </c>
      <c r="DO40">
        <v>0</v>
      </c>
    </row>
    <row r="41" spans="1:119" x14ac:dyDescent="0.2">
      <c r="A41">
        <f>ROW(Source!A499)</f>
        <v>499</v>
      </c>
      <c r="B41">
        <v>1473091778</v>
      </c>
      <c r="C41">
        <v>1473093130</v>
      </c>
      <c r="D41">
        <v>1441819193</v>
      </c>
      <c r="E41">
        <v>15514512</v>
      </c>
      <c r="F41">
        <v>1</v>
      </c>
      <c r="G41">
        <v>15514512</v>
      </c>
      <c r="H41">
        <v>1</v>
      </c>
      <c r="I41" t="s">
        <v>380</v>
      </c>
      <c r="J41" t="s">
        <v>3</v>
      </c>
      <c r="K41" t="s">
        <v>381</v>
      </c>
      <c r="L41">
        <v>1191</v>
      </c>
      <c r="N41">
        <v>1013</v>
      </c>
      <c r="O41" t="s">
        <v>382</v>
      </c>
      <c r="P41" t="s">
        <v>382</v>
      </c>
      <c r="Q41">
        <v>1</v>
      </c>
      <c r="W41">
        <v>0</v>
      </c>
      <c r="X41">
        <v>476480486</v>
      </c>
      <c r="Y41">
        <f>(AT41*118)</f>
        <v>8.2600000000000016</v>
      </c>
      <c r="AA41">
        <v>0</v>
      </c>
      <c r="AB41">
        <v>0</v>
      </c>
      <c r="AC41">
        <v>0</v>
      </c>
      <c r="AD41">
        <v>0</v>
      </c>
      <c r="AE41">
        <v>0</v>
      </c>
      <c r="AF41">
        <v>0</v>
      </c>
      <c r="AG41">
        <v>0</v>
      </c>
      <c r="AH41">
        <v>0</v>
      </c>
      <c r="AI41">
        <v>1</v>
      </c>
      <c r="AJ41">
        <v>1</v>
      </c>
      <c r="AK41">
        <v>1</v>
      </c>
      <c r="AL41">
        <v>1</v>
      </c>
      <c r="AM41">
        <v>-2</v>
      </c>
      <c r="AN41">
        <v>0</v>
      </c>
      <c r="AO41">
        <v>1</v>
      </c>
      <c r="AP41">
        <v>1</v>
      </c>
      <c r="AQ41">
        <v>0</v>
      </c>
      <c r="AR41">
        <v>0</v>
      </c>
      <c r="AS41" t="s">
        <v>3</v>
      </c>
      <c r="AT41">
        <v>7.0000000000000007E-2</v>
      </c>
      <c r="AU41" t="s">
        <v>201</v>
      </c>
      <c r="AV41">
        <v>1</v>
      </c>
      <c r="AW41">
        <v>2</v>
      </c>
      <c r="AX41">
        <v>1473455620</v>
      </c>
      <c r="AY41">
        <v>1</v>
      </c>
      <c r="AZ41">
        <v>0</v>
      </c>
      <c r="BA41">
        <v>115</v>
      </c>
      <c r="BB41">
        <v>0</v>
      </c>
      <c r="BC41">
        <v>0</v>
      </c>
      <c r="BD41">
        <v>0</v>
      </c>
      <c r="BE41">
        <v>0</v>
      </c>
      <c r="BF41">
        <v>0</v>
      </c>
      <c r="BG41">
        <v>0</v>
      </c>
      <c r="BH41">
        <v>0</v>
      </c>
      <c r="BI41">
        <v>0</v>
      </c>
      <c r="BJ41">
        <v>0</v>
      </c>
      <c r="BK41">
        <v>0</v>
      </c>
      <c r="BL41">
        <v>0</v>
      </c>
      <c r="BM41">
        <v>0</v>
      </c>
      <c r="BN41">
        <v>0</v>
      </c>
      <c r="BO41">
        <v>0</v>
      </c>
      <c r="BP41">
        <v>0</v>
      </c>
      <c r="BQ41">
        <v>0</v>
      </c>
      <c r="BR41">
        <v>0</v>
      </c>
      <c r="BS41">
        <v>0</v>
      </c>
      <c r="BT41">
        <v>0</v>
      </c>
      <c r="BU41">
        <v>0</v>
      </c>
      <c r="BV41">
        <v>0</v>
      </c>
      <c r="BW41">
        <v>0</v>
      </c>
      <c r="CU41">
        <f>ROUND(AT41*Source!I499*AH41*AL41,2)</f>
        <v>0</v>
      </c>
      <c r="CV41">
        <f>ROUND(Y41*Source!I499,9)</f>
        <v>8.26</v>
      </c>
      <c r="CW41">
        <v>0</v>
      </c>
      <c r="CX41">
        <f>ROUND(Y41*Source!I499,9)</f>
        <v>8.26</v>
      </c>
      <c r="CY41">
        <f>AD41</f>
        <v>0</v>
      </c>
      <c r="CZ41">
        <f>AH41</f>
        <v>0</v>
      </c>
      <c r="DA41">
        <f>AL41</f>
        <v>1</v>
      </c>
      <c r="DB41">
        <f>ROUND((ROUND(AT41*CZ41,2)*118),6)</f>
        <v>0</v>
      </c>
      <c r="DC41">
        <f>ROUND((ROUND(AT41*AG41,2)*118),6)</f>
        <v>0</v>
      </c>
      <c r="DD41" t="s">
        <v>3</v>
      </c>
      <c r="DE41" t="s">
        <v>3</v>
      </c>
      <c r="DF41">
        <f t="shared" si="14"/>
        <v>0</v>
      </c>
      <c r="DG41">
        <f t="shared" si="15"/>
        <v>0</v>
      </c>
      <c r="DH41">
        <f t="shared" si="16"/>
        <v>0</v>
      </c>
      <c r="DI41">
        <f t="shared" si="17"/>
        <v>0</v>
      </c>
      <c r="DJ41">
        <f>DI41</f>
        <v>0</v>
      </c>
      <c r="DK41">
        <v>0</v>
      </c>
      <c r="DL41" t="s">
        <v>3</v>
      </c>
      <c r="DM41">
        <v>0</v>
      </c>
      <c r="DN41" t="s">
        <v>3</v>
      </c>
      <c r="DO41">
        <v>0</v>
      </c>
    </row>
    <row r="42" spans="1:119" x14ac:dyDescent="0.2">
      <c r="A42">
        <f>ROW(Source!A500)</f>
        <v>500</v>
      </c>
      <c r="B42">
        <v>1473091778</v>
      </c>
      <c r="C42">
        <v>1473093133</v>
      </c>
      <c r="D42">
        <v>1441819193</v>
      </c>
      <c r="E42">
        <v>15514512</v>
      </c>
      <c r="F42">
        <v>1</v>
      </c>
      <c r="G42">
        <v>15514512</v>
      </c>
      <c r="H42">
        <v>1</v>
      </c>
      <c r="I42" t="s">
        <v>380</v>
      </c>
      <c r="J42" t="s">
        <v>3</v>
      </c>
      <c r="K42" t="s">
        <v>381</v>
      </c>
      <c r="L42">
        <v>1191</v>
      </c>
      <c r="N42">
        <v>1013</v>
      </c>
      <c r="O42" t="s">
        <v>382</v>
      </c>
      <c r="P42" t="s">
        <v>382</v>
      </c>
      <c r="Q42">
        <v>1</v>
      </c>
      <c r="W42">
        <v>0</v>
      </c>
      <c r="X42">
        <v>476480486</v>
      </c>
      <c r="Y42">
        <f>(AT42*3)</f>
        <v>0.51</v>
      </c>
      <c r="AA42">
        <v>0</v>
      </c>
      <c r="AB42">
        <v>0</v>
      </c>
      <c r="AC42">
        <v>0</v>
      </c>
      <c r="AD42">
        <v>0</v>
      </c>
      <c r="AE42">
        <v>0</v>
      </c>
      <c r="AF42">
        <v>0</v>
      </c>
      <c r="AG42">
        <v>0</v>
      </c>
      <c r="AH42">
        <v>0</v>
      </c>
      <c r="AI42">
        <v>1</v>
      </c>
      <c r="AJ42">
        <v>1</v>
      </c>
      <c r="AK42">
        <v>1</v>
      </c>
      <c r="AL42">
        <v>1</v>
      </c>
      <c r="AM42">
        <v>-2</v>
      </c>
      <c r="AN42">
        <v>0</v>
      </c>
      <c r="AO42">
        <v>1</v>
      </c>
      <c r="AP42">
        <v>1</v>
      </c>
      <c r="AQ42">
        <v>0</v>
      </c>
      <c r="AR42">
        <v>0</v>
      </c>
      <c r="AS42" t="s">
        <v>3</v>
      </c>
      <c r="AT42">
        <v>0.17</v>
      </c>
      <c r="AU42" t="s">
        <v>155</v>
      </c>
      <c r="AV42">
        <v>1</v>
      </c>
      <c r="AW42">
        <v>2</v>
      </c>
      <c r="AX42">
        <v>1473455621</v>
      </c>
      <c r="AY42">
        <v>1</v>
      </c>
      <c r="AZ42">
        <v>0</v>
      </c>
      <c r="BA42">
        <v>116</v>
      </c>
      <c r="BB42">
        <v>0</v>
      </c>
      <c r="BC42">
        <v>0</v>
      </c>
      <c r="BD42">
        <v>0</v>
      </c>
      <c r="BE42">
        <v>0</v>
      </c>
      <c r="BF42">
        <v>0</v>
      </c>
      <c r="BG42">
        <v>0</v>
      </c>
      <c r="BH42">
        <v>0</v>
      </c>
      <c r="BI42">
        <v>0</v>
      </c>
      <c r="BJ42">
        <v>0</v>
      </c>
      <c r="BK42">
        <v>0</v>
      </c>
      <c r="BL42">
        <v>0</v>
      </c>
      <c r="BM42">
        <v>0</v>
      </c>
      <c r="BN42">
        <v>0</v>
      </c>
      <c r="BO42">
        <v>0</v>
      </c>
      <c r="BP42">
        <v>0</v>
      </c>
      <c r="BQ42">
        <v>0</v>
      </c>
      <c r="BR42">
        <v>0</v>
      </c>
      <c r="BS42">
        <v>0</v>
      </c>
      <c r="BT42">
        <v>0</v>
      </c>
      <c r="BU42">
        <v>0</v>
      </c>
      <c r="BV42">
        <v>0</v>
      </c>
      <c r="BW42">
        <v>0</v>
      </c>
      <c r="CU42">
        <f>ROUND(AT42*Source!I500*AH42*AL42,2)</f>
        <v>0</v>
      </c>
      <c r="CV42">
        <f>ROUND(Y42*Source!I500,9)</f>
        <v>0.51</v>
      </c>
      <c r="CW42">
        <v>0</v>
      </c>
      <c r="CX42">
        <f>ROUND(Y42*Source!I500,9)</f>
        <v>0.51</v>
      </c>
      <c r="CY42">
        <f>AD42</f>
        <v>0</v>
      </c>
      <c r="CZ42">
        <f>AH42</f>
        <v>0</v>
      </c>
      <c r="DA42">
        <f>AL42</f>
        <v>1</v>
      </c>
      <c r="DB42">
        <f>ROUND((ROUND(AT42*CZ42,2)*3),6)</f>
        <v>0</v>
      </c>
      <c r="DC42">
        <f>ROUND((ROUND(AT42*AG42,2)*3),6)</f>
        <v>0</v>
      </c>
      <c r="DD42" t="s">
        <v>3</v>
      </c>
      <c r="DE42" t="s">
        <v>3</v>
      </c>
      <c r="DF42">
        <f t="shared" si="14"/>
        <v>0</v>
      </c>
      <c r="DG42">
        <f t="shared" si="15"/>
        <v>0</v>
      </c>
      <c r="DH42">
        <f t="shared" si="16"/>
        <v>0</v>
      </c>
      <c r="DI42">
        <f t="shared" si="17"/>
        <v>0</v>
      </c>
      <c r="DJ42">
        <f>DI42</f>
        <v>0</v>
      </c>
      <c r="DK42">
        <v>0</v>
      </c>
      <c r="DL42" t="s">
        <v>3</v>
      </c>
      <c r="DM42">
        <v>0</v>
      </c>
      <c r="DN42" t="s">
        <v>3</v>
      </c>
      <c r="DO42">
        <v>0</v>
      </c>
    </row>
    <row r="43" spans="1:119" x14ac:dyDescent="0.2">
      <c r="A43">
        <f>ROW(Source!A500)</f>
        <v>500</v>
      </c>
      <c r="B43">
        <v>1473091778</v>
      </c>
      <c r="C43">
        <v>1473093133</v>
      </c>
      <c r="D43">
        <v>1441836235</v>
      </c>
      <c r="E43">
        <v>1</v>
      </c>
      <c r="F43">
        <v>1</v>
      </c>
      <c r="G43">
        <v>15514512</v>
      </c>
      <c r="H43">
        <v>3</v>
      </c>
      <c r="I43" t="s">
        <v>387</v>
      </c>
      <c r="J43" t="s">
        <v>388</v>
      </c>
      <c r="K43" t="s">
        <v>389</v>
      </c>
      <c r="L43">
        <v>1346</v>
      </c>
      <c r="N43">
        <v>1009</v>
      </c>
      <c r="O43" t="s">
        <v>390</v>
      </c>
      <c r="P43" t="s">
        <v>390</v>
      </c>
      <c r="Q43">
        <v>1</v>
      </c>
      <c r="W43">
        <v>0</v>
      </c>
      <c r="X43">
        <v>-1595335418</v>
      </c>
      <c r="Y43">
        <f>(AT43*3)</f>
        <v>0.15000000000000002</v>
      </c>
      <c r="AA43">
        <v>31.49</v>
      </c>
      <c r="AB43">
        <v>0</v>
      </c>
      <c r="AC43">
        <v>0</v>
      </c>
      <c r="AD43">
        <v>0</v>
      </c>
      <c r="AE43">
        <v>31.49</v>
      </c>
      <c r="AF43">
        <v>0</v>
      </c>
      <c r="AG43">
        <v>0</v>
      </c>
      <c r="AH43">
        <v>0</v>
      </c>
      <c r="AI43">
        <v>1</v>
      </c>
      <c r="AJ43">
        <v>1</v>
      </c>
      <c r="AK43">
        <v>1</v>
      </c>
      <c r="AL43">
        <v>1</v>
      </c>
      <c r="AM43">
        <v>-2</v>
      </c>
      <c r="AN43">
        <v>0</v>
      </c>
      <c r="AO43">
        <v>1</v>
      </c>
      <c r="AP43">
        <v>1</v>
      </c>
      <c r="AQ43">
        <v>0</v>
      </c>
      <c r="AR43">
        <v>0</v>
      </c>
      <c r="AS43" t="s">
        <v>3</v>
      </c>
      <c r="AT43">
        <v>0.05</v>
      </c>
      <c r="AU43" t="s">
        <v>155</v>
      </c>
      <c r="AV43">
        <v>0</v>
      </c>
      <c r="AW43">
        <v>2</v>
      </c>
      <c r="AX43">
        <v>1473455622</v>
      </c>
      <c r="AY43">
        <v>1</v>
      </c>
      <c r="AZ43">
        <v>0</v>
      </c>
      <c r="BA43">
        <v>117</v>
      </c>
      <c r="BB43">
        <v>0</v>
      </c>
      <c r="BC43">
        <v>0</v>
      </c>
      <c r="BD43">
        <v>0</v>
      </c>
      <c r="BE43">
        <v>0</v>
      </c>
      <c r="BF43">
        <v>0</v>
      </c>
      <c r="BG43">
        <v>0</v>
      </c>
      <c r="BH43">
        <v>0</v>
      </c>
      <c r="BI43">
        <v>0</v>
      </c>
      <c r="BJ43">
        <v>0</v>
      </c>
      <c r="BK43">
        <v>0</v>
      </c>
      <c r="BL43">
        <v>0</v>
      </c>
      <c r="BM43">
        <v>0</v>
      </c>
      <c r="BN43">
        <v>0</v>
      </c>
      <c r="BO43">
        <v>0</v>
      </c>
      <c r="BP43">
        <v>0</v>
      </c>
      <c r="BQ43">
        <v>0</v>
      </c>
      <c r="BR43">
        <v>0</v>
      </c>
      <c r="BS43">
        <v>0</v>
      </c>
      <c r="BT43">
        <v>0</v>
      </c>
      <c r="BU43">
        <v>0</v>
      </c>
      <c r="BV43">
        <v>0</v>
      </c>
      <c r="BW43">
        <v>0</v>
      </c>
      <c r="CV43">
        <v>0</v>
      </c>
      <c r="CW43">
        <v>0</v>
      </c>
      <c r="CX43">
        <f>ROUND(Y43*Source!I500,9)</f>
        <v>0.15</v>
      </c>
      <c r="CY43">
        <f>AA43</f>
        <v>31.49</v>
      </c>
      <c r="CZ43">
        <f>AE43</f>
        <v>31.49</v>
      </c>
      <c r="DA43">
        <f>AI43</f>
        <v>1</v>
      </c>
      <c r="DB43">
        <f>ROUND((ROUND(AT43*CZ43,2)*3),6)</f>
        <v>4.71</v>
      </c>
      <c r="DC43">
        <f>ROUND((ROUND(AT43*AG43,2)*3),6)</f>
        <v>0</v>
      </c>
      <c r="DD43" t="s">
        <v>3</v>
      </c>
      <c r="DE43" t="s">
        <v>3</v>
      </c>
      <c r="DF43">
        <f t="shared" si="14"/>
        <v>4.72</v>
      </c>
      <c r="DG43">
        <f t="shared" si="15"/>
        <v>0</v>
      </c>
      <c r="DH43">
        <f t="shared" si="16"/>
        <v>0</v>
      </c>
      <c r="DI43">
        <f t="shared" si="17"/>
        <v>0</v>
      </c>
      <c r="DJ43">
        <f>DF43</f>
        <v>4.72</v>
      </c>
      <c r="DK43">
        <v>0</v>
      </c>
      <c r="DL43" t="s">
        <v>3</v>
      </c>
      <c r="DM43">
        <v>0</v>
      </c>
      <c r="DN43" t="s">
        <v>3</v>
      </c>
      <c r="DO43">
        <v>0</v>
      </c>
    </row>
    <row r="44" spans="1:119" x14ac:dyDescent="0.2">
      <c r="A44">
        <f>ROW(Source!A501)</f>
        <v>501</v>
      </c>
      <c r="B44">
        <v>1473091778</v>
      </c>
      <c r="C44">
        <v>1473093138</v>
      </c>
      <c r="D44">
        <v>1441819193</v>
      </c>
      <c r="E44">
        <v>15514512</v>
      </c>
      <c r="F44">
        <v>1</v>
      </c>
      <c r="G44">
        <v>15514512</v>
      </c>
      <c r="H44">
        <v>1</v>
      </c>
      <c r="I44" t="s">
        <v>380</v>
      </c>
      <c r="J44" t="s">
        <v>3</v>
      </c>
      <c r="K44" t="s">
        <v>381</v>
      </c>
      <c r="L44">
        <v>1191</v>
      </c>
      <c r="N44">
        <v>1013</v>
      </c>
      <c r="O44" t="s">
        <v>382</v>
      </c>
      <c r="P44" t="s">
        <v>382</v>
      </c>
      <c r="Q44">
        <v>1</v>
      </c>
      <c r="W44">
        <v>0</v>
      </c>
      <c r="X44">
        <v>476480486</v>
      </c>
      <c r="Y44">
        <f>AT44</f>
        <v>0.5</v>
      </c>
      <c r="AA44">
        <v>0</v>
      </c>
      <c r="AB44">
        <v>0</v>
      </c>
      <c r="AC44">
        <v>0</v>
      </c>
      <c r="AD44">
        <v>0</v>
      </c>
      <c r="AE44">
        <v>0</v>
      </c>
      <c r="AF44">
        <v>0</v>
      </c>
      <c r="AG44">
        <v>0</v>
      </c>
      <c r="AH44">
        <v>0</v>
      </c>
      <c r="AI44">
        <v>1</v>
      </c>
      <c r="AJ44">
        <v>1</v>
      </c>
      <c r="AK44">
        <v>1</v>
      </c>
      <c r="AL44">
        <v>1</v>
      </c>
      <c r="AM44">
        <v>-2</v>
      </c>
      <c r="AN44">
        <v>0</v>
      </c>
      <c r="AO44">
        <v>1</v>
      </c>
      <c r="AP44">
        <v>1</v>
      </c>
      <c r="AQ44">
        <v>0</v>
      </c>
      <c r="AR44">
        <v>0</v>
      </c>
      <c r="AS44" t="s">
        <v>3</v>
      </c>
      <c r="AT44">
        <v>0.5</v>
      </c>
      <c r="AU44" t="s">
        <v>3</v>
      </c>
      <c r="AV44">
        <v>1</v>
      </c>
      <c r="AW44">
        <v>2</v>
      </c>
      <c r="AX44">
        <v>1473455623</v>
      </c>
      <c r="AY44">
        <v>1</v>
      </c>
      <c r="AZ44">
        <v>0</v>
      </c>
      <c r="BA44">
        <v>118</v>
      </c>
      <c r="BB44">
        <v>0</v>
      </c>
      <c r="BC44">
        <v>0</v>
      </c>
      <c r="BD44">
        <v>0</v>
      </c>
      <c r="BE44">
        <v>0</v>
      </c>
      <c r="BF44">
        <v>0</v>
      </c>
      <c r="BG44">
        <v>0</v>
      </c>
      <c r="BH44">
        <v>0</v>
      </c>
      <c r="BI44">
        <v>0</v>
      </c>
      <c r="BJ44">
        <v>0</v>
      </c>
      <c r="BK44">
        <v>0</v>
      </c>
      <c r="BL44">
        <v>0</v>
      </c>
      <c r="BM44">
        <v>0</v>
      </c>
      <c r="BN44">
        <v>0</v>
      </c>
      <c r="BO44">
        <v>0</v>
      </c>
      <c r="BP44">
        <v>0</v>
      </c>
      <c r="BQ44">
        <v>0</v>
      </c>
      <c r="BR44">
        <v>0</v>
      </c>
      <c r="BS44">
        <v>0</v>
      </c>
      <c r="BT44">
        <v>0</v>
      </c>
      <c r="BU44">
        <v>0</v>
      </c>
      <c r="BV44">
        <v>0</v>
      </c>
      <c r="BW44">
        <v>0</v>
      </c>
      <c r="CU44">
        <f>ROUND(AT44*Source!I501*AH44*AL44,2)</f>
        <v>0</v>
      </c>
      <c r="CV44">
        <f>ROUND(Y44*Source!I501,9)</f>
        <v>0.5</v>
      </c>
      <c r="CW44">
        <v>0</v>
      </c>
      <c r="CX44">
        <f>ROUND(Y44*Source!I501,9)</f>
        <v>0.5</v>
      </c>
      <c r="CY44">
        <f>AD44</f>
        <v>0</v>
      </c>
      <c r="CZ44">
        <f>AH44</f>
        <v>0</v>
      </c>
      <c r="DA44">
        <f>AL44</f>
        <v>1</v>
      </c>
      <c r="DB44">
        <f>ROUND(ROUND(AT44*CZ44,2),6)</f>
        <v>0</v>
      </c>
      <c r="DC44">
        <f>ROUND(ROUND(AT44*AG44,2),6)</f>
        <v>0</v>
      </c>
      <c r="DD44" t="s">
        <v>3</v>
      </c>
      <c r="DE44" t="s">
        <v>3</v>
      </c>
      <c r="DF44">
        <f t="shared" si="14"/>
        <v>0</v>
      </c>
      <c r="DG44">
        <f t="shared" si="15"/>
        <v>0</v>
      </c>
      <c r="DH44">
        <f t="shared" si="16"/>
        <v>0</v>
      </c>
      <c r="DI44">
        <f t="shared" si="17"/>
        <v>0</v>
      </c>
      <c r="DJ44">
        <f>DI44</f>
        <v>0</v>
      </c>
      <c r="DK44">
        <v>0</v>
      </c>
      <c r="DL44" t="s">
        <v>3</v>
      </c>
      <c r="DM44">
        <v>0</v>
      </c>
      <c r="DN44" t="s">
        <v>3</v>
      </c>
      <c r="DO44">
        <v>0</v>
      </c>
    </row>
    <row r="45" spans="1:119" x14ac:dyDescent="0.2">
      <c r="A45">
        <f>ROW(Source!A501)</f>
        <v>501</v>
      </c>
      <c r="B45">
        <v>1473091778</v>
      </c>
      <c r="C45">
        <v>1473093138</v>
      </c>
      <c r="D45">
        <v>1441834258</v>
      </c>
      <c r="E45">
        <v>1</v>
      </c>
      <c r="F45">
        <v>1</v>
      </c>
      <c r="G45">
        <v>15514512</v>
      </c>
      <c r="H45">
        <v>2</v>
      </c>
      <c r="I45" t="s">
        <v>383</v>
      </c>
      <c r="J45" t="s">
        <v>384</v>
      </c>
      <c r="K45" t="s">
        <v>385</v>
      </c>
      <c r="L45">
        <v>1368</v>
      </c>
      <c r="N45">
        <v>1011</v>
      </c>
      <c r="O45" t="s">
        <v>386</v>
      </c>
      <c r="P45" t="s">
        <v>386</v>
      </c>
      <c r="Q45">
        <v>1</v>
      </c>
      <c r="W45">
        <v>0</v>
      </c>
      <c r="X45">
        <v>1077756263</v>
      </c>
      <c r="Y45">
        <f>AT45</f>
        <v>0.03</v>
      </c>
      <c r="AA45">
        <v>0</v>
      </c>
      <c r="AB45">
        <v>1303.01</v>
      </c>
      <c r="AC45">
        <v>826.2</v>
      </c>
      <c r="AD45">
        <v>0</v>
      </c>
      <c r="AE45">
        <v>0</v>
      </c>
      <c r="AF45">
        <v>1303.01</v>
      </c>
      <c r="AG45">
        <v>826.2</v>
      </c>
      <c r="AH45">
        <v>0</v>
      </c>
      <c r="AI45">
        <v>1</v>
      </c>
      <c r="AJ45">
        <v>1</v>
      </c>
      <c r="AK45">
        <v>1</v>
      </c>
      <c r="AL45">
        <v>1</v>
      </c>
      <c r="AM45">
        <v>-2</v>
      </c>
      <c r="AN45">
        <v>0</v>
      </c>
      <c r="AO45">
        <v>1</v>
      </c>
      <c r="AP45">
        <v>1</v>
      </c>
      <c r="AQ45">
        <v>0</v>
      </c>
      <c r="AR45">
        <v>0</v>
      </c>
      <c r="AS45" t="s">
        <v>3</v>
      </c>
      <c r="AT45">
        <v>0.03</v>
      </c>
      <c r="AU45" t="s">
        <v>3</v>
      </c>
      <c r="AV45">
        <v>0</v>
      </c>
      <c r="AW45">
        <v>2</v>
      </c>
      <c r="AX45">
        <v>1473455624</v>
      </c>
      <c r="AY45">
        <v>1</v>
      </c>
      <c r="AZ45">
        <v>0</v>
      </c>
      <c r="BA45">
        <v>119</v>
      </c>
      <c r="BB45">
        <v>0</v>
      </c>
      <c r="BC45">
        <v>0</v>
      </c>
      <c r="BD45">
        <v>0</v>
      </c>
      <c r="BE45">
        <v>0</v>
      </c>
      <c r="BF45">
        <v>0</v>
      </c>
      <c r="BG45">
        <v>0</v>
      </c>
      <c r="BH45">
        <v>0</v>
      </c>
      <c r="BI45">
        <v>0</v>
      </c>
      <c r="BJ45">
        <v>0</v>
      </c>
      <c r="BK45">
        <v>0</v>
      </c>
      <c r="BL45">
        <v>0</v>
      </c>
      <c r="BM45">
        <v>0</v>
      </c>
      <c r="BN45">
        <v>0</v>
      </c>
      <c r="BO45">
        <v>0</v>
      </c>
      <c r="BP45">
        <v>0</v>
      </c>
      <c r="BQ45">
        <v>0</v>
      </c>
      <c r="BR45">
        <v>0</v>
      </c>
      <c r="BS45">
        <v>0</v>
      </c>
      <c r="BT45">
        <v>0</v>
      </c>
      <c r="BU45">
        <v>0</v>
      </c>
      <c r="BV45">
        <v>0</v>
      </c>
      <c r="BW45">
        <v>0</v>
      </c>
      <c r="CV45">
        <v>0</v>
      </c>
      <c r="CW45">
        <f>ROUND(Y45*Source!I501*DO45,9)</f>
        <v>0</v>
      </c>
      <c r="CX45">
        <f>ROUND(Y45*Source!I501,9)</f>
        <v>0.03</v>
      </c>
      <c r="CY45">
        <f>AB45</f>
        <v>1303.01</v>
      </c>
      <c r="CZ45">
        <f>AF45</f>
        <v>1303.01</v>
      </c>
      <c r="DA45">
        <f>AJ45</f>
        <v>1</v>
      </c>
      <c r="DB45">
        <f>ROUND(ROUND(AT45*CZ45,2),6)</f>
        <v>39.090000000000003</v>
      </c>
      <c r="DC45">
        <f>ROUND(ROUND(AT45*AG45,2),6)</f>
        <v>24.79</v>
      </c>
      <c r="DD45" t="s">
        <v>3</v>
      </c>
      <c r="DE45" t="s">
        <v>3</v>
      </c>
      <c r="DF45">
        <f t="shared" si="14"/>
        <v>0</v>
      </c>
      <c r="DG45">
        <f t="shared" si="15"/>
        <v>39.090000000000003</v>
      </c>
      <c r="DH45">
        <f t="shared" si="16"/>
        <v>24.79</v>
      </c>
      <c r="DI45">
        <f t="shared" si="17"/>
        <v>0</v>
      </c>
      <c r="DJ45">
        <f>DG45</f>
        <v>39.090000000000003</v>
      </c>
      <c r="DK45">
        <v>0</v>
      </c>
      <c r="DL45" t="s">
        <v>3</v>
      </c>
      <c r="DM45">
        <v>0</v>
      </c>
      <c r="DN45" t="s">
        <v>3</v>
      </c>
      <c r="DO45">
        <v>0</v>
      </c>
    </row>
    <row r="46" spans="1:119" x14ac:dyDescent="0.2">
      <c r="A46">
        <f>ROW(Source!A501)</f>
        <v>501</v>
      </c>
      <c r="B46">
        <v>1473091778</v>
      </c>
      <c r="C46">
        <v>1473093138</v>
      </c>
      <c r="D46">
        <v>1441836235</v>
      </c>
      <c r="E46">
        <v>1</v>
      </c>
      <c r="F46">
        <v>1</v>
      </c>
      <c r="G46">
        <v>15514512</v>
      </c>
      <c r="H46">
        <v>3</v>
      </c>
      <c r="I46" t="s">
        <v>387</v>
      </c>
      <c r="J46" t="s">
        <v>388</v>
      </c>
      <c r="K46" t="s">
        <v>389</v>
      </c>
      <c r="L46">
        <v>1346</v>
      </c>
      <c r="N46">
        <v>1009</v>
      </c>
      <c r="O46" t="s">
        <v>390</v>
      </c>
      <c r="P46" t="s">
        <v>390</v>
      </c>
      <c r="Q46">
        <v>1</v>
      </c>
      <c r="W46">
        <v>0</v>
      </c>
      <c r="X46">
        <v>-1595335418</v>
      </c>
      <c r="Y46">
        <f>AT46</f>
        <v>3.0000000000000001E-3</v>
      </c>
      <c r="AA46">
        <v>31.49</v>
      </c>
      <c r="AB46">
        <v>0</v>
      </c>
      <c r="AC46">
        <v>0</v>
      </c>
      <c r="AD46">
        <v>0</v>
      </c>
      <c r="AE46">
        <v>31.49</v>
      </c>
      <c r="AF46">
        <v>0</v>
      </c>
      <c r="AG46">
        <v>0</v>
      </c>
      <c r="AH46">
        <v>0</v>
      </c>
      <c r="AI46">
        <v>1</v>
      </c>
      <c r="AJ46">
        <v>1</v>
      </c>
      <c r="AK46">
        <v>1</v>
      </c>
      <c r="AL46">
        <v>1</v>
      </c>
      <c r="AM46">
        <v>-2</v>
      </c>
      <c r="AN46">
        <v>0</v>
      </c>
      <c r="AO46">
        <v>1</v>
      </c>
      <c r="AP46">
        <v>1</v>
      </c>
      <c r="AQ46">
        <v>0</v>
      </c>
      <c r="AR46">
        <v>0</v>
      </c>
      <c r="AS46" t="s">
        <v>3</v>
      </c>
      <c r="AT46">
        <v>3.0000000000000001E-3</v>
      </c>
      <c r="AU46" t="s">
        <v>3</v>
      </c>
      <c r="AV46">
        <v>0</v>
      </c>
      <c r="AW46">
        <v>2</v>
      </c>
      <c r="AX46">
        <v>1473455625</v>
      </c>
      <c r="AY46">
        <v>1</v>
      </c>
      <c r="AZ46">
        <v>0</v>
      </c>
      <c r="BA46">
        <v>120</v>
      </c>
      <c r="BB46">
        <v>0</v>
      </c>
      <c r="BC46">
        <v>0</v>
      </c>
      <c r="BD46">
        <v>0</v>
      </c>
      <c r="BE46">
        <v>0</v>
      </c>
      <c r="BF46">
        <v>0</v>
      </c>
      <c r="BG46">
        <v>0</v>
      </c>
      <c r="BH46">
        <v>0</v>
      </c>
      <c r="BI46">
        <v>0</v>
      </c>
      <c r="BJ46">
        <v>0</v>
      </c>
      <c r="BK46">
        <v>0</v>
      </c>
      <c r="BL46">
        <v>0</v>
      </c>
      <c r="BM46">
        <v>0</v>
      </c>
      <c r="BN46">
        <v>0</v>
      </c>
      <c r="BO46">
        <v>0</v>
      </c>
      <c r="BP46">
        <v>0</v>
      </c>
      <c r="BQ46">
        <v>0</v>
      </c>
      <c r="BR46">
        <v>0</v>
      </c>
      <c r="BS46">
        <v>0</v>
      </c>
      <c r="BT46">
        <v>0</v>
      </c>
      <c r="BU46">
        <v>0</v>
      </c>
      <c r="BV46">
        <v>0</v>
      </c>
      <c r="BW46">
        <v>0</v>
      </c>
      <c r="CV46">
        <v>0</v>
      </c>
      <c r="CW46">
        <v>0</v>
      </c>
      <c r="CX46">
        <f>ROUND(Y46*Source!I501,9)</f>
        <v>3.0000000000000001E-3</v>
      </c>
      <c r="CY46">
        <f>AA46</f>
        <v>31.49</v>
      </c>
      <c r="CZ46">
        <f>AE46</f>
        <v>31.49</v>
      </c>
      <c r="DA46">
        <f>AI46</f>
        <v>1</v>
      </c>
      <c r="DB46">
        <f>ROUND(ROUND(AT46*CZ46,2),6)</f>
        <v>0.09</v>
      </c>
      <c r="DC46">
        <f>ROUND(ROUND(AT46*AG46,2),6)</f>
        <v>0</v>
      </c>
      <c r="DD46" t="s">
        <v>3</v>
      </c>
      <c r="DE46" t="s">
        <v>3</v>
      </c>
      <c r="DF46">
        <f t="shared" si="14"/>
        <v>0.09</v>
      </c>
      <c r="DG46">
        <f t="shared" si="15"/>
        <v>0</v>
      </c>
      <c r="DH46">
        <f t="shared" si="16"/>
        <v>0</v>
      </c>
      <c r="DI46">
        <f t="shared" si="17"/>
        <v>0</v>
      </c>
      <c r="DJ46">
        <f>DF46</f>
        <v>0.09</v>
      </c>
      <c r="DK46">
        <v>0</v>
      </c>
      <c r="DL46" t="s">
        <v>3</v>
      </c>
      <c r="DM46">
        <v>0</v>
      </c>
      <c r="DN46" t="s">
        <v>3</v>
      </c>
      <c r="DO46">
        <v>0</v>
      </c>
    </row>
    <row r="47" spans="1:119" x14ac:dyDescent="0.2">
      <c r="A47">
        <f>ROW(Source!A507)</f>
        <v>507</v>
      </c>
      <c r="B47">
        <v>1473091778</v>
      </c>
      <c r="C47">
        <v>1473093161</v>
      </c>
      <c r="D47">
        <v>1441819193</v>
      </c>
      <c r="E47">
        <v>15514512</v>
      </c>
      <c r="F47">
        <v>1</v>
      </c>
      <c r="G47">
        <v>15514512</v>
      </c>
      <c r="H47">
        <v>1</v>
      </c>
      <c r="I47" t="s">
        <v>380</v>
      </c>
      <c r="J47" t="s">
        <v>3</v>
      </c>
      <c r="K47" t="s">
        <v>381</v>
      </c>
      <c r="L47">
        <v>1191</v>
      </c>
      <c r="N47">
        <v>1013</v>
      </c>
      <c r="O47" t="s">
        <v>382</v>
      </c>
      <c r="P47" t="s">
        <v>382</v>
      </c>
      <c r="Q47">
        <v>1</v>
      </c>
      <c r="W47">
        <v>0</v>
      </c>
      <c r="X47">
        <v>476480486</v>
      </c>
      <c r="Y47">
        <f>(AT47*4)</f>
        <v>0.68</v>
      </c>
      <c r="AA47">
        <v>0</v>
      </c>
      <c r="AB47">
        <v>0</v>
      </c>
      <c r="AC47">
        <v>0</v>
      </c>
      <c r="AD47">
        <v>0</v>
      </c>
      <c r="AE47">
        <v>0</v>
      </c>
      <c r="AF47">
        <v>0</v>
      </c>
      <c r="AG47">
        <v>0</v>
      </c>
      <c r="AH47">
        <v>0</v>
      </c>
      <c r="AI47">
        <v>1</v>
      </c>
      <c r="AJ47">
        <v>1</v>
      </c>
      <c r="AK47">
        <v>1</v>
      </c>
      <c r="AL47">
        <v>1</v>
      </c>
      <c r="AM47">
        <v>-2</v>
      </c>
      <c r="AN47">
        <v>0</v>
      </c>
      <c r="AO47">
        <v>1</v>
      </c>
      <c r="AP47">
        <v>1</v>
      </c>
      <c r="AQ47">
        <v>0</v>
      </c>
      <c r="AR47">
        <v>0</v>
      </c>
      <c r="AS47" t="s">
        <v>3</v>
      </c>
      <c r="AT47">
        <v>0.17</v>
      </c>
      <c r="AU47" t="s">
        <v>28</v>
      </c>
      <c r="AV47">
        <v>1</v>
      </c>
      <c r="AW47">
        <v>2</v>
      </c>
      <c r="AX47">
        <v>1473456353</v>
      </c>
      <c r="AY47">
        <v>1</v>
      </c>
      <c r="AZ47">
        <v>0</v>
      </c>
      <c r="BA47">
        <v>132</v>
      </c>
      <c r="BB47">
        <v>0</v>
      </c>
      <c r="BC47">
        <v>0</v>
      </c>
      <c r="BD47">
        <v>0</v>
      </c>
      <c r="BE47">
        <v>0</v>
      </c>
      <c r="BF47">
        <v>0</v>
      </c>
      <c r="BG47">
        <v>0</v>
      </c>
      <c r="BH47">
        <v>0</v>
      </c>
      <c r="BI47">
        <v>0</v>
      </c>
      <c r="BJ47">
        <v>0</v>
      </c>
      <c r="BK47">
        <v>0</v>
      </c>
      <c r="BL47">
        <v>0</v>
      </c>
      <c r="BM47">
        <v>0</v>
      </c>
      <c r="BN47">
        <v>0</v>
      </c>
      <c r="BO47">
        <v>0</v>
      </c>
      <c r="BP47">
        <v>0</v>
      </c>
      <c r="BQ47">
        <v>0</v>
      </c>
      <c r="BR47">
        <v>0</v>
      </c>
      <c r="BS47">
        <v>0</v>
      </c>
      <c r="BT47">
        <v>0</v>
      </c>
      <c r="BU47">
        <v>0</v>
      </c>
      <c r="BV47">
        <v>0</v>
      </c>
      <c r="BW47">
        <v>0</v>
      </c>
      <c r="CU47">
        <f>ROUND(AT47*Source!I507*AH47*AL47,2)</f>
        <v>0</v>
      </c>
      <c r="CV47">
        <f>ROUND(Y47*Source!I507,9)</f>
        <v>0.68</v>
      </c>
      <c r="CW47">
        <v>0</v>
      </c>
      <c r="CX47">
        <f>ROUND(Y47*Source!I507,9)</f>
        <v>0.68</v>
      </c>
      <c r="CY47">
        <f>AD47</f>
        <v>0</v>
      </c>
      <c r="CZ47">
        <f>AH47</f>
        <v>0</v>
      </c>
      <c r="DA47">
        <f>AL47</f>
        <v>1</v>
      </c>
      <c r="DB47">
        <f>ROUND((ROUND(AT47*CZ47,2)*4),6)</f>
        <v>0</v>
      </c>
      <c r="DC47">
        <f>ROUND((ROUND(AT47*AG47,2)*4),6)</f>
        <v>0</v>
      </c>
      <c r="DD47" t="s">
        <v>3</v>
      </c>
      <c r="DE47" t="s">
        <v>3</v>
      </c>
      <c r="DF47">
        <f t="shared" si="14"/>
        <v>0</v>
      </c>
      <c r="DG47">
        <f t="shared" si="15"/>
        <v>0</v>
      </c>
      <c r="DH47">
        <f t="shared" si="16"/>
        <v>0</v>
      </c>
      <c r="DI47">
        <f t="shared" si="17"/>
        <v>0</v>
      </c>
      <c r="DJ47">
        <f>DI47</f>
        <v>0</v>
      </c>
      <c r="DK47">
        <v>0</v>
      </c>
      <c r="DL47" t="s">
        <v>3</v>
      </c>
      <c r="DM47">
        <v>0</v>
      </c>
      <c r="DN47" t="s">
        <v>3</v>
      </c>
      <c r="DO47">
        <v>0</v>
      </c>
    </row>
    <row r="48" spans="1:119" x14ac:dyDescent="0.2">
      <c r="A48">
        <f>ROW(Source!A507)</f>
        <v>507</v>
      </c>
      <c r="B48">
        <v>1473091778</v>
      </c>
      <c r="C48">
        <v>1473093161</v>
      </c>
      <c r="D48">
        <v>1441834258</v>
      </c>
      <c r="E48">
        <v>1</v>
      </c>
      <c r="F48">
        <v>1</v>
      </c>
      <c r="G48">
        <v>15514512</v>
      </c>
      <c r="H48">
        <v>2</v>
      </c>
      <c r="I48" t="s">
        <v>383</v>
      </c>
      <c r="J48" t="s">
        <v>384</v>
      </c>
      <c r="K48" t="s">
        <v>385</v>
      </c>
      <c r="L48">
        <v>1368</v>
      </c>
      <c r="N48">
        <v>1011</v>
      </c>
      <c r="O48" t="s">
        <v>386</v>
      </c>
      <c r="P48" t="s">
        <v>386</v>
      </c>
      <c r="Q48">
        <v>1</v>
      </c>
      <c r="W48">
        <v>0</v>
      </c>
      <c r="X48">
        <v>1077756263</v>
      </c>
      <c r="Y48">
        <f>(AT48*4)</f>
        <v>0.04</v>
      </c>
      <c r="AA48">
        <v>0</v>
      </c>
      <c r="AB48">
        <v>1303.01</v>
      </c>
      <c r="AC48">
        <v>826.2</v>
      </c>
      <c r="AD48">
        <v>0</v>
      </c>
      <c r="AE48">
        <v>0</v>
      </c>
      <c r="AF48">
        <v>1303.01</v>
      </c>
      <c r="AG48">
        <v>826.2</v>
      </c>
      <c r="AH48">
        <v>0</v>
      </c>
      <c r="AI48">
        <v>1</v>
      </c>
      <c r="AJ48">
        <v>1</v>
      </c>
      <c r="AK48">
        <v>1</v>
      </c>
      <c r="AL48">
        <v>1</v>
      </c>
      <c r="AM48">
        <v>-2</v>
      </c>
      <c r="AN48">
        <v>0</v>
      </c>
      <c r="AO48">
        <v>1</v>
      </c>
      <c r="AP48">
        <v>1</v>
      </c>
      <c r="AQ48">
        <v>0</v>
      </c>
      <c r="AR48">
        <v>0</v>
      </c>
      <c r="AS48" t="s">
        <v>3</v>
      </c>
      <c r="AT48">
        <v>0.01</v>
      </c>
      <c r="AU48" t="s">
        <v>28</v>
      </c>
      <c r="AV48">
        <v>0</v>
      </c>
      <c r="AW48">
        <v>2</v>
      </c>
      <c r="AX48">
        <v>1473456355</v>
      </c>
      <c r="AY48">
        <v>1</v>
      </c>
      <c r="AZ48">
        <v>0</v>
      </c>
      <c r="BA48">
        <v>133</v>
      </c>
      <c r="BB48">
        <v>0</v>
      </c>
      <c r="BC48">
        <v>0</v>
      </c>
      <c r="BD48">
        <v>0</v>
      </c>
      <c r="BE48">
        <v>0</v>
      </c>
      <c r="BF48">
        <v>0</v>
      </c>
      <c r="BG48">
        <v>0</v>
      </c>
      <c r="BH48">
        <v>0</v>
      </c>
      <c r="BI48">
        <v>0</v>
      </c>
      <c r="BJ48">
        <v>0</v>
      </c>
      <c r="BK48">
        <v>0</v>
      </c>
      <c r="BL48">
        <v>0</v>
      </c>
      <c r="BM48">
        <v>0</v>
      </c>
      <c r="BN48">
        <v>0</v>
      </c>
      <c r="BO48">
        <v>0</v>
      </c>
      <c r="BP48">
        <v>0</v>
      </c>
      <c r="BQ48">
        <v>0</v>
      </c>
      <c r="BR48">
        <v>0</v>
      </c>
      <c r="BS48">
        <v>0</v>
      </c>
      <c r="BT48">
        <v>0</v>
      </c>
      <c r="BU48">
        <v>0</v>
      </c>
      <c r="BV48">
        <v>0</v>
      </c>
      <c r="BW48">
        <v>0</v>
      </c>
      <c r="CV48">
        <v>0</v>
      </c>
      <c r="CW48">
        <f>ROUND(Y48*Source!I507*DO48,9)</f>
        <v>0</v>
      </c>
      <c r="CX48">
        <f>ROUND(Y48*Source!I507,9)</f>
        <v>0.04</v>
      </c>
      <c r="CY48">
        <f>AB48</f>
        <v>1303.01</v>
      </c>
      <c r="CZ48">
        <f>AF48</f>
        <v>1303.01</v>
      </c>
      <c r="DA48">
        <f>AJ48</f>
        <v>1</v>
      </c>
      <c r="DB48">
        <f>ROUND((ROUND(AT48*CZ48,2)*4),6)</f>
        <v>52.12</v>
      </c>
      <c r="DC48">
        <f>ROUND((ROUND(AT48*AG48,2)*4),6)</f>
        <v>33.04</v>
      </c>
      <c r="DD48" t="s">
        <v>3</v>
      </c>
      <c r="DE48" t="s">
        <v>3</v>
      </c>
      <c r="DF48">
        <f t="shared" si="14"/>
        <v>0</v>
      </c>
      <c r="DG48">
        <f t="shared" si="15"/>
        <v>52.12</v>
      </c>
      <c r="DH48">
        <f t="shared" si="16"/>
        <v>33.049999999999997</v>
      </c>
      <c r="DI48">
        <f t="shared" si="17"/>
        <v>0</v>
      </c>
      <c r="DJ48">
        <f>DG48</f>
        <v>52.12</v>
      </c>
      <c r="DK48">
        <v>0</v>
      </c>
      <c r="DL48" t="s">
        <v>3</v>
      </c>
      <c r="DM48">
        <v>0</v>
      </c>
      <c r="DN48" t="s">
        <v>3</v>
      </c>
      <c r="DO48">
        <v>0</v>
      </c>
    </row>
    <row r="49" spans="1:119" x14ac:dyDescent="0.2">
      <c r="A49">
        <f>ROW(Source!A507)</f>
        <v>507</v>
      </c>
      <c r="B49">
        <v>1473091778</v>
      </c>
      <c r="C49">
        <v>1473093161</v>
      </c>
      <c r="D49">
        <v>1441836186</v>
      </c>
      <c r="E49">
        <v>1</v>
      </c>
      <c r="F49">
        <v>1</v>
      </c>
      <c r="G49">
        <v>15514512</v>
      </c>
      <c r="H49">
        <v>3</v>
      </c>
      <c r="I49" t="s">
        <v>430</v>
      </c>
      <c r="J49" t="s">
        <v>431</v>
      </c>
      <c r="K49" t="s">
        <v>432</v>
      </c>
      <c r="L49">
        <v>1346</v>
      </c>
      <c r="N49">
        <v>1009</v>
      </c>
      <c r="O49" t="s">
        <v>390</v>
      </c>
      <c r="P49" t="s">
        <v>390</v>
      </c>
      <c r="Q49">
        <v>1</v>
      </c>
      <c r="W49">
        <v>0</v>
      </c>
      <c r="X49">
        <v>1299790764</v>
      </c>
      <c r="Y49">
        <f>(AT49*4)</f>
        <v>0.04</v>
      </c>
      <c r="AA49">
        <v>494.57</v>
      </c>
      <c r="AB49">
        <v>0</v>
      </c>
      <c r="AC49">
        <v>0</v>
      </c>
      <c r="AD49">
        <v>0</v>
      </c>
      <c r="AE49">
        <v>494.57</v>
      </c>
      <c r="AF49">
        <v>0</v>
      </c>
      <c r="AG49">
        <v>0</v>
      </c>
      <c r="AH49">
        <v>0</v>
      </c>
      <c r="AI49">
        <v>1</v>
      </c>
      <c r="AJ49">
        <v>1</v>
      </c>
      <c r="AK49">
        <v>1</v>
      </c>
      <c r="AL49">
        <v>1</v>
      </c>
      <c r="AM49">
        <v>-2</v>
      </c>
      <c r="AN49">
        <v>0</v>
      </c>
      <c r="AO49">
        <v>1</v>
      </c>
      <c r="AP49">
        <v>1</v>
      </c>
      <c r="AQ49">
        <v>0</v>
      </c>
      <c r="AR49">
        <v>0</v>
      </c>
      <c r="AS49" t="s">
        <v>3</v>
      </c>
      <c r="AT49">
        <v>0.01</v>
      </c>
      <c r="AU49" t="s">
        <v>28</v>
      </c>
      <c r="AV49">
        <v>0</v>
      </c>
      <c r="AW49">
        <v>2</v>
      </c>
      <c r="AX49">
        <v>1473456357</v>
      </c>
      <c r="AY49">
        <v>1</v>
      </c>
      <c r="AZ49">
        <v>0</v>
      </c>
      <c r="BA49">
        <v>134</v>
      </c>
      <c r="BB49">
        <v>0</v>
      </c>
      <c r="BC49">
        <v>0</v>
      </c>
      <c r="BD49">
        <v>0</v>
      </c>
      <c r="BE49">
        <v>0</v>
      </c>
      <c r="BF49">
        <v>0</v>
      </c>
      <c r="BG49">
        <v>0</v>
      </c>
      <c r="BH49">
        <v>0</v>
      </c>
      <c r="BI49">
        <v>0</v>
      </c>
      <c r="BJ49">
        <v>0</v>
      </c>
      <c r="BK49">
        <v>0</v>
      </c>
      <c r="BL49">
        <v>0</v>
      </c>
      <c r="BM49">
        <v>0</v>
      </c>
      <c r="BN49">
        <v>0</v>
      </c>
      <c r="BO49">
        <v>0</v>
      </c>
      <c r="BP49">
        <v>0</v>
      </c>
      <c r="BQ49">
        <v>0</v>
      </c>
      <c r="BR49">
        <v>0</v>
      </c>
      <c r="BS49">
        <v>0</v>
      </c>
      <c r="BT49">
        <v>0</v>
      </c>
      <c r="BU49">
        <v>0</v>
      </c>
      <c r="BV49">
        <v>0</v>
      </c>
      <c r="BW49">
        <v>0</v>
      </c>
      <c r="CV49">
        <v>0</v>
      </c>
      <c r="CW49">
        <v>0</v>
      </c>
      <c r="CX49">
        <f>ROUND(Y49*Source!I507,9)</f>
        <v>0.04</v>
      </c>
      <c r="CY49">
        <f>AA49</f>
        <v>494.57</v>
      </c>
      <c r="CZ49">
        <f>AE49</f>
        <v>494.57</v>
      </c>
      <c r="DA49">
        <f>AI49</f>
        <v>1</v>
      </c>
      <c r="DB49">
        <f>ROUND((ROUND(AT49*CZ49,2)*4),6)</f>
        <v>19.8</v>
      </c>
      <c r="DC49">
        <f>ROUND((ROUND(AT49*AG49,2)*4),6)</f>
        <v>0</v>
      </c>
      <c r="DD49" t="s">
        <v>3</v>
      </c>
      <c r="DE49" t="s">
        <v>3</v>
      </c>
      <c r="DF49">
        <f t="shared" si="14"/>
        <v>19.78</v>
      </c>
      <c r="DG49">
        <f t="shared" si="15"/>
        <v>0</v>
      </c>
      <c r="DH49">
        <f t="shared" si="16"/>
        <v>0</v>
      </c>
      <c r="DI49">
        <f t="shared" si="17"/>
        <v>0</v>
      </c>
      <c r="DJ49">
        <f>DF49</f>
        <v>19.78</v>
      </c>
      <c r="DK49">
        <v>0</v>
      </c>
      <c r="DL49" t="s">
        <v>3</v>
      </c>
      <c r="DM49">
        <v>0</v>
      </c>
      <c r="DN49" t="s">
        <v>3</v>
      </c>
      <c r="DO49">
        <v>0</v>
      </c>
    </row>
    <row r="50" spans="1:119" x14ac:dyDescent="0.2">
      <c r="A50">
        <f>ROW(Source!A507)</f>
        <v>507</v>
      </c>
      <c r="B50">
        <v>1473091778</v>
      </c>
      <c r="C50">
        <v>1473093161</v>
      </c>
      <c r="D50">
        <v>1441836230</v>
      </c>
      <c r="E50">
        <v>1</v>
      </c>
      <c r="F50">
        <v>1</v>
      </c>
      <c r="G50">
        <v>15514512</v>
      </c>
      <c r="H50">
        <v>3</v>
      </c>
      <c r="I50" t="s">
        <v>433</v>
      </c>
      <c r="J50" t="s">
        <v>434</v>
      </c>
      <c r="K50" t="s">
        <v>435</v>
      </c>
      <c r="L50">
        <v>1327</v>
      </c>
      <c r="N50">
        <v>1005</v>
      </c>
      <c r="O50" t="s">
        <v>419</v>
      </c>
      <c r="P50" t="s">
        <v>419</v>
      </c>
      <c r="Q50">
        <v>1</v>
      </c>
      <c r="W50">
        <v>0</v>
      </c>
      <c r="X50">
        <v>-843547561</v>
      </c>
      <c r="Y50">
        <f>(AT50*4)</f>
        <v>0.08</v>
      </c>
      <c r="AA50">
        <v>46</v>
      </c>
      <c r="AB50">
        <v>0</v>
      </c>
      <c r="AC50">
        <v>0</v>
      </c>
      <c r="AD50">
        <v>0</v>
      </c>
      <c r="AE50">
        <v>46</v>
      </c>
      <c r="AF50">
        <v>0</v>
      </c>
      <c r="AG50">
        <v>0</v>
      </c>
      <c r="AH50">
        <v>0</v>
      </c>
      <c r="AI50">
        <v>1</v>
      </c>
      <c r="AJ50">
        <v>1</v>
      </c>
      <c r="AK50">
        <v>1</v>
      </c>
      <c r="AL50">
        <v>1</v>
      </c>
      <c r="AM50">
        <v>-2</v>
      </c>
      <c r="AN50">
        <v>0</v>
      </c>
      <c r="AO50">
        <v>1</v>
      </c>
      <c r="AP50">
        <v>1</v>
      </c>
      <c r="AQ50">
        <v>0</v>
      </c>
      <c r="AR50">
        <v>0</v>
      </c>
      <c r="AS50" t="s">
        <v>3</v>
      </c>
      <c r="AT50">
        <v>0.02</v>
      </c>
      <c r="AU50" t="s">
        <v>28</v>
      </c>
      <c r="AV50">
        <v>0</v>
      </c>
      <c r="AW50">
        <v>2</v>
      </c>
      <c r="AX50">
        <v>1473456358</v>
      </c>
      <c r="AY50">
        <v>1</v>
      </c>
      <c r="AZ50">
        <v>0</v>
      </c>
      <c r="BA50">
        <v>135</v>
      </c>
      <c r="BB50">
        <v>0</v>
      </c>
      <c r="BC50">
        <v>0</v>
      </c>
      <c r="BD50">
        <v>0</v>
      </c>
      <c r="BE50">
        <v>0</v>
      </c>
      <c r="BF50">
        <v>0</v>
      </c>
      <c r="BG50">
        <v>0</v>
      </c>
      <c r="BH50">
        <v>0</v>
      </c>
      <c r="BI50">
        <v>0</v>
      </c>
      <c r="BJ50">
        <v>0</v>
      </c>
      <c r="BK50">
        <v>0</v>
      </c>
      <c r="BL50">
        <v>0</v>
      </c>
      <c r="BM50">
        <v>0</v>
      </c>
      <c r="BN50">
        <v>0</v>
      </c>
      <c r="BO50">
        <v>0</v>
      </c>
      <c r="BP50">
        <v>0</v>
      </c>
      <c r="BQ50">
        <v>0</v>
      </c>
      <c r="BR50">
        <v>0</v>
      </c>
      <c r="BS50">
        <v>0</v>
      </c>
      <c r="BT50">
        <v>0</v>
      </c>
      <c r="BU50">
        <v>0</v>
      </c>
      <c r="BV50">
        <v>0</v>
      </c>
      <c r="BW50">
        <v>0</v>
      </c>
      <c r="CV50">
        <v>0</v>
      </c>
      <c r="CW50">
        <v>0</v>
      </c>
      <c r="CX50">
        <f>ROUND(Y50*Source!I507,9)</f>
        <v>0.08</v>
      </c>
      <c r="CY50">
        <f>AA50</f>
        <v>46</v>
      </c>
      <c r="CZ50">
        <f>AE50</f>
        <v>46</v>
      </c>
      <c r="DA50">
        <f>AI50</f>
        <v>1</v>
      </c>
      <c r="DB50">
        <f>ROUND((ROUND(AT50*CZ50,2)*4),6)</f>
        <v>3.68</v>
      </c>
      <c r="DC50">
        <f>ROUND((ROUND(AT50*AG50,2)*4),6)</f>
        <v>0</v>
      </c>
      <c r="DD50" t="s">
        <v>3</v>
      </c>
      <c r="DE50" t="s">
        <v>3</v>
      </c>
      <c r="DF50">
        <f t="shared" si="14"/>
        <v>3.68</v>
      </c>
      <c r="DG50">
        <f t="shared" si="15"/>
        <v>0</v>
      </c>
      <c r="DH50">
        <f t="shared" si="16"/>
        <v>0</v>
      </c>
      <c r="DI50">
        <f t="shared" si="17"/>
        <v>0</v>
      </c>
      <c r="DJ50">
        <f>DF50</f>
        <v>3.68</v>
      </c>
      <c r="DK50">
        <v>0</v>
      </c>
      <c r="DL50" t="s">
        <v>3</v>
      </c>
      <c r="DM50">
        <v>0</v>
      </c>
      <c r="DN50" t="s">
        <v>3</v>
      </c>
      <c r="DO50">
        <v>0</v>
      </c>
    </row>
    <row r="51" spans="1:119" x14ac:dyDescent="0.2">
      <c r="A51">
        <f>ROW(Source!A508)</f>
        <v>508</v>
      </c>
      <c r="B51">
        <v>1473091778</v>
      </c>
      <c r="C51">
        <v>1473093174</v>
      </c>
      <c r="D51">
        <v>1441819193</v>
      </c>
      <c r="E51">
        <v>15514512</v>
      </c>
      <c r="F51">
        <v>1</v>
      </c>
      <c r="G51">
        <v>15514512</v>
      </c>
      <c r="H51">
        <v>1</v>
      </c>
      <c r="I51" t="s">
        <v>380</v>
      </c>
      <c r="J51" t="s">
        <v>3</v>
      </c>
      <c r="K51" t="s">
        <v>381</v>
      </c>
      <c r="L51">
        <v>1191</v>
      </c>
      <c r="N51">
        <v>1013</v>
      </c>
      <c r="O51" t="s">
        <v>382</v>
      </c>
      <c r="P51" t="s">
        <v>382</v>
      </c>
      <c r="Q51">
        <v>1</v>
      </c>
      <c r="W51">
        <v>0</v>
      </c>
      <c r="X51">
        <v>476480486</v>
      </c>
      <c r="Y51">
        <f>(AT51*2)</f>
        <v>0.6</v>
      </c>
      <c r="AA51">
        <v>0</v>
      </c>
      <c r="AB51">
        <v>0</v>
      </c>
      <c r="AC51">
        <v>0</v>
      </c>
      <c r="AD51">
        <v>0</v>
      </c>
      <c r="AE51">
        <v>0</v>
      </c>
      <c r="AF51">
        <v>0</v>
      </c>
      <c r="AG51">
        <v>0</v>
      </c>
      <c r="AH51">
        <v>0</v>
      </c>
      <c r="AI51">
        <v>1</v>
      </c>
      <c r="AJ51">
        <v>1</v>
      </c>
      <c r="AK51">
        <v>1</v>
      </c>
      <c r="AL51">
        <v>1</v>
      </c>
      <c r="AM51">
        <v>-2</v>
      </c>
      <c r="AN51">
        <v>0</v>
      </c>
      <c r="AO51">
        <v>1</v>
      </c>
      <c r="AP51">
        <v>1</v>
      </c>
      <c r="AQ51">
        <v>0</v>
      </c>
      <c r="AR51">
        <v>0</v>
      </c>
      <c r="AS51" t="s">
        <v>3</v>
      </c>
      <c r="AT51">
        <v>0.3</v>
      </c>
      <c r="AU51" t="s">
        <v>173</v>
      </c>
      <c r="AV51">
        <v>1</v>
      </c>
      <c r="AW51">
        <v>2</v>
      </c>
      <c r="AX51">
        <v>1473456400</v>
      </c>
      <c r="AY51">
        <v>1</v>
      </c>
      <c r="AZ51">
        <v>0</v>
      </c>
      <c r="BA51">
        <v>136</v>
      </c>
      <c r="BB51">
        <v>0</v>
      </c>
      <c r="BC51">
        <v>0</v>
      </c>
      <c r="BD51">
        <v>0</v>
      </c>
      <c r="BE51">
        <v>0</v>
      </c>
      <c r="BF51">
        <v>0</v>
      </c>
      <c r="BG51">
        <v>0</v>
      </c>
      <c r="BH51">
        <v>0</v>
      </c>
      <c r="BI51">
        <v>0</v>
      </c>
      <c r="BJ51">
        <v>0</v>
      </c>
      <c r="BK51">
        <v>0</v>
      </c>
      <c r="BL51">
        <v>0</v>
      </c>
      <c r="BM51">
        <v>0</v>
      </c>
      <c r="BN51">
        <v>0</v>
      </c>
      <c r="BO51">
        <v>0</v>
      </c>
      <c r="BP51">
        <v>0</v>
      </c>
      <c r="BQ51">
        <v>0</v>
      </c>
      <c r="BR51">
        <v>0</v>
      </c>
      <c r="BS51">
        <v>0</v>
      </c>
      <c r="BT51">
        <v>0</v>
      </c>
      <c r="BU51">
        <v>0</v>
      </c>
      <c r="BV51">
        <v>0</v>
      </c>
      <c r="BW51">
        <v>0</v>
      </c>
      <c r="CU51">
        <f>ROUND(AT51*Source!I508*AH51*AL51,2)</f>
        <v>0</v>
      </c>
      <c r="CV51">
        <f>ROUND(Y51*Source!I508,9)</f>
        <v>9</v>
      </c>
      <c r="CW51">
        <v>0</v>
      </c>
      <c r="CX51">
        <f>ROUND(Y51*Source!I508,9)</f>
        <v>9</v>
      </c>
      <c r="CY51">
        <f>AD51</f>
        <v>0</v>
      </c>
      <c r="CZ51">
        <f>AH51</f>
        <v>0</v>
      </c>
      <c r="DA51">
        <f>AL51</f>
        <v>1</v>
      </c>
      <c r="DB51">
        <f>ROUND((ROUND(AT51*CZ51,2)*2),6)</f>
        <v>0</v>
      </c>
      <c r="DC51">
        <f>ROUND((ROUND(AT51*AG51,2)*2),6)</f>
        <v>0</v>
      </c>
      <c r="DD51" t="s">
        <v>3</v>
      </c>
      <c r="DE51" t="s">
        <v>3</v>
      </c>
      <c r="DF51">
        <f t="shared" si="14"/>
        <v>0</v>
      </c>
      <c r="DG51">
        <f t="shared" si="15"/>
        <v>0</v>
      </c>
      <c r="DH51">
        <f t="shared" si="16"/>
        <v>0</v>
      </c>
      <c r="DI51">
        <f t="shared" si="17"/>
        <v>0</v>
      </c>
      <c r="DJ51">
        <f>DI51</f>
        <v>0</v>
      </c>
      <c r="DK51">
        <v>0</v>
      </c>
      <c r="DL51" t="s">
        <v>3</v>
      </c>
      <c r="DM51">
        <v>0</v>
      </c>
      <c r="DN51" t="s">
        <v>3</v>
      </c>
      <c r="DO51">
        <v>0</v>
      </c>
    </row>
    <row r="52" spans="1:119" x14ac:dyDescent="0.2">
      <c r="A52">
        <f>ROW(Source!A508)</f>
        <v>508</v>
      </c>
      <c r="B52">
        <v>1473091778</v>
      </c>
      <c r="C52">
        <v>1473093174</v>
      </c>
      <c r="D52">
        <v>1441836235</v>
      </c>
      <c r="E52">
        <v>1</v>
      </c>
      <c r="F52">
        <v>1</v>
      </c>
      <c r="G52">
        <v>15514512</v>
      </c>
      <c r="H52">
        <v>3</v>
      </c>
      <c r="I52" t="s">
        <v>387</v>
      </c>
      <c r="J52" t="s">
        <v>388</v>
      </c>
      <c r="K52" t="s">
        <v>389</v>
      </c>
      <c r="L52">
        <v>1346</v>
      </c>
      <c r="N52">
        <v>1009</v>
      </c>
      <c r="O52" t="s">
        <v>390</v>
      </c>
      <c r="P52" t="s">
        <v>390</v>
      </c>
      <c r="Q52">
        <v>1</v>
      </c>
      <c r="W52">
        <v>0</v>
      </c>
      <c r="X52">
        <v>-1595335418</v>
      </c>
      <c r="Y52">
        <f>(AT52*2)</f>
        <v>0.1</v>
      </c>
      <c r="AA52">
        <v>31.49</v>
      </c>
      <c r="AB52">
        <v>0</v>
      </c>
      <c r="AC52">
        <v>0</v>
      </c>
      <c r="AD52">
        <v>0</v>
      </c>
      <c r="AE52">
        <v>31.49</v>
      </c>
      <c r="AF52">
        <v>0</v>
      </c>
      <c r="AG52">
        <v>0</v>
      </c>
      <c r="AH52">
        <v>0</v>
      </c>
      <c r="AI52">
        <v>1</v>
      </c>
      <c r="AJ52">
        <v>1</v>
      </c>
      <c r="AK52">
        <v>1</v>
      </c>
      <c r="AL52">
        <v>1</v>
      </c>
      <c r="AM52">
        <v>-2</v>
      </c>
      <c r="AN52">
        <v>0</v>
      </c>
      <c r="AO52">
        <v>1</v>
      </c>
      <c r="AP52">
        <v>1</v>
      </c>
      <c r="AQ52">
        <v>0</v>
      </c>
      <c r="AR52">
        <v>0</v>
      </c>
      <c r="AS52" t="s">
        <v>3</v>
      </c>
      <c r="AT52">
        <v>0.05</v>
      </c>
      <c r="AU52" t="s">
        <v>173</v>
      </c>
      <c r="AV52">
        <v>0</v>
      </c>
      <c r="AW52">
        <v>2</v>
      </c>
      <c r="AX52">
        <v>1473456401</v>
      </c>
      <c r="AY52">
        <v>1</v>
      </c>
      <c r="AZ52">
        <v>0</v>
      </c>
      <c r="BA52">
        <v>137</v>
      </c>
      <c r="BB52">
        <v>0</v>
      </c>
      <c r="BC52">
        <v>0</v>
      </c>
      <c r="BD52">
        <v>0</v>
      </c>
      <c r="BE52">
        <v>0</v>
      </c>
      <c r="BF52">
        <v>0</v>
      </c>
      <c r="BG52">
        <v>0</v>
      </c>
      <c r="BH52">
        <v>0</v>
      </c>
      <c r="BI52">
        <v>0</v>
      </c>
      <c r="BJ52">
        <v>0</v>
      </c>
      <c r="BK52">
        <v>0</v>
      </c>
      <c r="BL52">
        <v>0</v>
      </c>
      <c r="BM52">
        <v>0</v>
      </c>
      <c r="BN52">
        <v>0</v>
      </c>
      <c r="BO52">
        <v>0</v>
      </c>
      <c r="BP52">
        <v>0</v>
      </c>
      <c r="BQ52">
        <v>0</v>
      </c>
      <c r="BR52">
        <v>0</v>
      </c>
      <c r="BS52">
        <v>0</v>
      </c>
      <c r="BT52">
        <v>0</v>
      </c>
      <c r="BU52">
        <v>0</v>
      </c>
      <c r="BV52">
        <v>0</v>
      </c>
      <c r="BW52">
        <v>0</v>
      </c>
      <c r="CV52">
        <v>0</v>
      </c>
      <c r="CW52">
        <v>0</v>
      </c>
      <c r="CX52">
        <f>ROUND(Y52*Source!I508,9)</f>
        <v>1.5</v>
      </c>
      <c r="CY52">
        <f>AA52</f>
        <v>31.49</v>
      </c>
      <c r="CZ52">
        <f>AE52</f>
        <v>31.49</v>
      </c>
      <c r="DA52">
        <f>AI52</f>
        <v>1</v>
      </c>
      <c r="DB52">
        <f>ROUND((ROUND(AT52*CZ52,2)*2),6)</f>
        <v>3.14</v>
      </c>
      <c r="DC52">
        <f>ROUND((ROUND(AT52*AG52,2)*2),6)</f>
        <v>0</v>
      </c>
      <c r="DD52" t="s">
        <v>3</v>
      </c>
      <c r="DE52" t="s">
        <v>3</v>
      </c>
      <c r="DF52">
        <f t="shared" si="14"/>
        <v>47.24</v>
      </c>
      <c r="DG52">
        <f t="shared" si="15"/>
        <v>0</v>
      </c>
      <c r="DH52">
        <f t="shared" si="16"/>
        <v>0</v>
      </c>
      <c r="DI52">
        <f t="shared" si="17"/>
        <v>0</v>
      </c>
      <c r="DJ52">
        <f>DF52</f>
        <v>47.24</v>
      </c>
      <c r="DK52">
        <v>0</v>
      </c>
      <c r="DL52" t="s">
        <v>3</v>
      </c>
      <c r="DM52">
        <v>0</v>
      </c>
      <c r="DN52" t="s">
        <v>3</v>
      </c>
      <c r="DO52">
        <v>0</v>
      </c>
    </row>
    <row r="53" spans="1:119" x14ac:dyDescent="0.2">
      <c r="A53">
        <f>ROW(Source!A508)</f>
        <v>508</v>
      </c>
      <c r="B53">
        <v>1473091778</v>
      </c>
      <c r="C53">
        <v>1473093174</v>
      </c>
      <c r="D53">
        <v>1441834628</v>
      </c>
      <c r="E53">
        <v>1</v>
      </c>
      <c r="F53">
        <v>1</v>
      </c>
      <c r="G53">
        <v>15514512</v>
      </c>
      <c r="H53">
        <v>3</v>
      </c>
      <c r="I53" t="s">
        <v>436</v>
      </c>
      <c r="J53" t="s">
        <v>437</v>
      </c>
      <c r="K53" t="s">
        <v>438</v>
      </c>
      <c r="L53">
        <v>1348</v>
      </c>
      <c r="N53">
        <v>1009</v>
      </c>
      <c r="O53" t="s">
        <v>401</v>
      </c>
      <c r="P53" t="s">
        <v>401</v>
      </c>
      <c r="Q53">
        <v>1000</v>
      </c>
      <c r="W53">
        <v>0</v>
      </c>
      <c r="X53">
        <v>779500846</v>
      </c>
      <c r="Y53">
        <f>(AT53*2)</f>
        <v>8.0000000000000007E-5</v>
      </c>
      <c r="AA53">
        <v>73951.73</v>
      </c>
      <c r="AB53">
        <v>0</v>
      </c>
      <c r="AC53">
        <v>0</v>
      </c>
      <c r="AD53">
        <v>0</v>
      </c>
      <c r="AE53">
        <v>73951.73</v>
      </c>
      <c r="AF53">
        <v>0</v>
      </c>
      <c r="AG53">
        <v>0</v>
      </c>
      <c r="AH53">
        <v>0</v>
      </c>
      <c r="AI53">
        <v>1</v>
      </c>
      <c r="AJ53">
        <v>1</v>
      </c>
      <c r="AK53">
        <v>1</v>
      </c>
      <c r="AL53">
        <v>1</v>
      </c>
      <c r="AM53">
        <v>-2</v>
      </c>
      <c r="AN53">
        <v>0</v>
      </c>
      <c r="AO53">
        <v>1</v>
      </c>
      <c r="AP53">
        <v>1</v>
      </c>
      <c r="AQ53">
        <v>0</v>
      </c>
      <c r="AR53">
        <v>0</v>
      </c>
      <c r="AS53" t="s">
        <v>3</v>
      </c>
      <c r="AT53">
        <v>4.0000000000000003E-5</v>
      </c>
      <c r="AU53" t="s">
        <v>173</v>
      </c>
      <c r="AV53">
        <v>0</v>
      </c>
      <c r="AW53">
        <v>2</v>
      </c>
      <c r="AX53">
        <v>1473456402</v>
      </c>
      <c r="AY53">
        <v>1</v>
      </c>
      <c r="AZ53">
        <v>0</v>
      </c>
      <c r="BA53">
        <v>138</v>
      </c>
      <c r="BB53">
        <v>0</v>
      </c>
      <c r="BC53">
        <v>0</v>
      </c>
      <c r="BD53">
        <v>0</v>
      </c>
      <c r="BE53">
        <v>0</v>
      </c>
      <c r="BF53">
        <v>0</v>
      </c>
      <c r="BG53">
        <v>0</v>
      </c>
      <c r="BH53">
        <v>0</v>
      </c>
      <c r="BI53">
        <v>0</v>
      </c>
      <c r="BJ53">
        <v>0</v>
      </c>
      <c r="BK53">
        <v>0</v>
      </c>
      <c r="BL53">
        <v>0</v>
      </c>
      <c r="BM53">
        <v>0</v>
      </c>
      <c r="BN53">
        <v>0</v>
      </c>
      <c r="BO53">
        <v>0</v>
      </c>
      <c r="BP53">
        <v>0</v>
      </c>
      <c r="BQ53">
        <v>0</v>
      </c>
      <c r="BR53">
        <v>0</v>
      </c>
      <c r="BS53">
        <v>0</v>
      </c>
      <c r="BT53">
        <v>0</v>
      </c>
      <c r="BU53">
        <v>0</v>
      </c>
      <c r="BV53">
        <v>0</v>
      </c>
      <c r="BW53">
        <v>0</v>
      </c>
      <c r="CV53">
        <v>0</v>
      </c>
      <c r="CW53">
        <v>0</v>
      </c>
      <c r="CX53">
        <f>ROUND(Y53*Source!I508,9)</f>
        <v>1.1999999999999999E-3</v>
      </c>
      <c r="CY53">
        <f>AA53</f>
        <v>73951.73</v>
      </c>
      <c r="CZ53">
        <f>AE53</f>
        <v>73951.73</v>
      </c>
      <c r="DA53">
        <f>AI53</f>
        <v>1</v>
      </c>
      <c r="DB53">
        <f>ROUND((ROUND(AT53*CZ53,2)*2),6)</f>
        <v>5.92</v>
      </c>
      <c r="DC53">
        <f>ROUND((ROUND(AT53*AG53,2)*2),6)</f>
        <v>0</v>
      </c>
      <c r="DD53" t="s">
        <v>3</v>
      </c>
      <c r="DE53" t="s">
        <v>3</v>
      </c>
      <c r="DF53">
        <f t="shared" si="14"/>
        <v>88.74</v>
      </c>
      <c r="DG53">
        <f t="shared" si="15"/>
        <v>0</v>
      </c>
      <c r="DH53">
        <f t="shared" si="16"/>
        <v>0</v>
      </c>
      <c r="DI53">
        <f t="shared" si="17"/>
        <v>0</v>
      </c>
      <c r="DJ53">
        <f>DF53</f>
        <v>88.74</v>
      </c>
      <c r="DK53">
        <v>0</v>
      </c>
      <c r="DL53" t="s">
        <v>3</v>
      </c>
      <c r="DM53">
        <v>0</v>
      </c>
      <c r="DN53" t="s">
        <v>3</v>
      </c>
      <c r="DO53">
        <v>0</v>
      </c>
    </row>
    <row r="54" spans="1:119" x14ac:dyDescent="0.2">
      <c r="A54">
        <f>ROW(Source!A509)</f>
        <v>509</v>
      </c>
      <c r="B54">
        <v>1473091778</v>
      </c>
      <c r="C54">
        <v>1473093181</v>
      </c>
      <c r="D54">
        <v>1441819193</v>
      </c>
      <c r="E54">
        <v>15514512</v>
      </c>
      <c r="F54">
        <v>1</v>
      </c>
      <c r="G54">
        <v>15514512</v>
      </c>
      <c r="H54">
        <v>1</v>
      </c>
      <c r="I54" t="s">
        <v>380</v>
      </c>
      <c r="J54" t="s">
        <v>3</v>
      </c>
      <c r="K54" t="s">
        <v>381</v>
      </c>
      <c r="L54">
        <v>1191</v>
      </c>
      <c r="N54">
        <v>1013</v>
      </c>
      <c r="O54" t="s">
        <v>382</v>
      </c>
      <c r="P54" t="s">
        <v>382</v>
      </c>
      <c r="Q54">
        <v>1</v>
      </c>
      <c r="W54">
        <v>0</v>
      </c>
      <c r="X54">
        <v>476480486</v>
      </c>
      <c r="Y54">
        <f>(AT54*4)</f>
        <v>0.68</v>
      </c>
      <c r="AA54">
        <v>0</v>
      </c>
      <c r="AB54">
        <v>0</v>
      </c>
      <c r="AC54">
        <v>0</v>
      </c>
      <c r="AD54">
        <v>0</v>
      </c>
      <c r="AE54">
        <v>0</v>
      </c>
      <c r="AF54">
        <v>0</v>
      </c>
      <c r="AG54">
        <v>0</v>
      </c>
      <c r="AH54">
        <v>0</v>
      </c>
      <c r="AI54">
        <v>1</v>
      </c>
      <c r="AJ54">
        <v>1</v>
      </c>
      <c r="AK54">
        <v>1</v>
      </c>
      <c r="AL54">
        <v>1</v>
      </c>
      <c r="AM54">
        <v>-2</v>
      </c>
      <c r="AN54">
        <v>0</v>
      </c>
      <c r="AO54">
        <v>1</v>
      </c>
      <c r="AP54">
        <v>1</v>
      </c>
      <c r="AQ54">
        <v>0</v>
      </c>
      <c r="AR54">
        <v>0</v>
      </c>
      <c r="AS54" t="s">
        <v>3</v>
      </c>
      <c r="AT54">
        <v>0.17</v>
      </c>
      <c r="AU54" t="s">
        <v>28</v>
      </c>
      <c r="AV54">
        <v>1</v>
      </c>
      <c r="AW54">
        <v>2</v>
      </c>
      <c r="AX54">
        <v>1473456403</v>
      </c>
      <c r="AY54">
        <v>1</v>
      </c>
      <c r="AZ54">
        <v>0</v>
      </c>
      <c r="BA54">
        <v>139</v>
      </c>
      <c r="BB54">
        <v>0</v>
      </c>
      <c r="BC54">
        <v>0</v>
      </c>
      <c r="BD54">
        <v>0</v>
      </c>
      <c r="BE54">
        <v>0</v>
      </c>
      <c r="BF54">
        <v>0</v>
      </c>
      <c r="BG54">
        <v>0</v>
      </c>
      <c r="BH54">
        <v>0</v>
      </c>
      <c r="BI54">
        <v>0</v>
      </c>
      <c r="BJ54">
        <v>0</v>
      </c>
      <c r="BK54">
        <v>0</v>
      </c>
      <c r="BL54">
        <v>0</v>
      </c>
      <c r="BM54">
        <v>0</v>
      </c>
      <c r="BN54">
        <v>0</v>
      </c>
      <c r="BO54">
        <v>0</v>
      </c>
      <c r="BP54">
        <v>0</v>
      </c>
      <c r="BQ54">
        <v>0</v>
      </c>
      <c r="BR54">
        <v>0</v>
      </c>
      <c r="BS54">
        <v>0</v>
      </c>
      <c r="BT54">
        <v>0</v>
      </c>
      <c r="BU54">
        <v>0</v>
      </c>
      <c r="BV54">
        <v>0</v>
      </c>
      <c r="BW54">
        <v>0</v>
      </c>
      <c r="CU54">
        <f>ROUND(AT54*Source!I509*AH54*AL54,2)</f>
        <v>0</v>
      </c>
      <c r="CV54">
        <f>ROUND(Y54*Source!I509,9)</f>
        <v>0.68</v>
      </c>
      <c r="CW54">
        <v>0</v>
      </c>
      <c r="CX54">
        <f>ROUND(Y54*Source!I509,9)</f>
        <v>0.68</v>
      </c>
      <c r="CY54">
        <f>AD54</f>
        <v>0</v>
      </c>
      <c r="CZ54">
        <f>AH54</f>
        <v>0</v>
      </c>
      <c r="DA54">
        <f>AL54</f>
        <v>1</v>
      </c>
      <c r="DB54">
        <f>ROUND((ROUND(AT54*CZ54,2)*4),6)</f>
        <v>0</v>
      </c>
      <c r="DC54">
        <f>ROUND((ROUND(AT54*AG54,2)*4),6)</f>
        <v>0</v>
      </c>
      <c r="DD54" t="s">
        <v>3</v>
      </c>
      <c r="DE54" t="s">
        <v>3</v>
      </c>
      <c r="DF54">
        <f t="shared" si="14"/>
        <v>0</v>
      </c>
      <c r="DG54">
        <f t="shared" si="15"/>
        <v>0</v>
      </c>
      <c r="DH54">
        <f t="shared" si="16"/>
        <v>0</v>
      </c>
      <c r="DI54">
        <f t="shared" si="17"/>
        <v>0</v>
      </c>
      <c r="DJ54">
        <f>DI54</f>
        <v>0</v>
      </c>
      <c r="DK54">
        <v>0</v>
      </c>
      <c r="DL54" t="s">
        <v>3</v>
      </c>
      <c r="DM54">
        <v>0</v>
      </c>
      <c r="DN54" t="s">
        <v>3</v>
      </c>
      <c r="DO54">
        <v>0</v>
      </c>
    </row>
    <row r="55" spans="1:119" x14ac:dyDescent="0.2">
      <c r="A55">
        <f>ROW(Source!A509)</f>
        <v>509</v>
      </c>
      <c r="B55">
        <v>1473091778</v>
      </c>
      <c r="C55">
        <v>1473093181</v>
      </c>
      <c r="D55">
        <v>1441834258</v>
      </c>
      <c r="E55">
        <v>1</v>
      </c>
      <c r="F55">
        <v>1</v>
      </c>
      <c r="G55">
        <v>15514512</v>
      </c>
      <c r="H55">
        <v>2</v>
      </c>
      <c r="I55" t="s">
        <v>383</v>
      </c>
      <c r="J55" t="s">
        <v>384</v>
      </c>
      <c r="K55" t="s">
        <v>385</v>
      </c>
      <c r="L55">
        <v>1368</v>
      </c>
      <c r="N55">
        <v>1011</v>
      </c>
      <c r="O55" t="s">
        <v>386</v>
      </c>
      <c r="P55" t="s">
        <v>386</v>
      </c>
      <c r="Q55">
        <v>1</v>
      </c>
      <c r="W55">
        <v>0</v>
      </c>
      <c r="X55">
        <v>1077756263</v>
      </c>
      <c r="Y55">
        <f>(AT55*4)</f>
        <v>0.04</v>
      </c>
      <c r="AA55">
        <v>0</v>
      </c>
      <c r="AB55">
        <v>1303.01</v>
      </c>
      <c r="AC55">
        <v>826.2</v>
      </c>
      <c r="AD55">
        <v>0</v>
      </c>
      <c r="AE55">
        <v>0</v>
      </c>
      <c r="AF55">
        <v>1303.01</v>
      </c>
      <c r="AG55">
        <v>826.2</v>
      </c>
      <c r="AH55">
        <v>0</v>
      </c>
      <c r="AI55">
        <v>1</v>
      </c>
      <c r="AJ55">
        <v>1</v>
      </c>
      <c r="AK55">
        <v>1</v>
      </c>
      <c r="AL55">
        <v>1</v>
      </c>
      <c r="AM55">
        <v>-2</v>
      </c>
      <c r="AN55">
        <v>0</v>
      </c>
      <c r="AO55">
        <v>1</v>
      </c>
      <c r="AP55">
        <v>1</v>
      </c>
      <c r="AQ55">
        <v>0</v>
      </c>
      <c r="AR55">
        <v>0</v>
      </c>
      <c r="AS55" t="s">
        <v>3</v>
      </c>
      <c r="AT55">
        <v>0.01</v>
      </c>
      <c r="AU55" t="s">
        <v>28</v>
      </c>
      <c r="AV55">
        <v>0</v>
      </c>
      <c r="AW55">
        <v>2</v>
      </c>
      <c r="AX55">
        <v>1473456404</v>
      </c>
      <c r="AY55">
        <v>1</v>
      </c>
      <c r="AZ55">
        <v>0</v>
      </c>
      <c r="BA55">
        <v>140</v>
      </c>
      <c r="BB55">
        <v>0</v>
      </c>
      <c r="BC55">
        <v>0</v>
      </c>
      <c r="BD55">
        <v>0</v>
      </c>
      <c r="BE55">
        <v>0</v>
      </c>
      <c r="BF55">
        <v>0</v>
      </c>
      <c r="BG55">
        <v>0</v>
      </c>
      <c r="BH55">
        <v>0</v>
      </c>
      <c r="BI55">
        <v>0</v>
      </c>
      <c r="BJ55">
        <v>0</v>
      </c>
      <c r="BK55">
        <v>0</v>
      </c>
      <c r="BL55">
        <v>0</v>
      </c>
      <c r="BM55">
        <v>0</v>
      </c>
      <c r="BN55">
        <v>0</v>
      </c>
      <c r="BO55">
        <v>0</v>
      </c>
      <c r="BP55">
        <v>0</v>
      </c>
      <c r="BQ55">
        <v>0</v>
      </c>
      <c r="BR55">
        <v>0</v>
      </c>
      <c r="BS55">
        <v>0</v>
      </c>
      <c r="BT55">
        <v>0</v>
      </c>
      <c r="BU55">
        <v>0</v>
      </c>
      <c r="BV55">
        <v>0</v>
      </c>
      <c r="BW55">
        <v>0</v>
      </c>
      <c r="CV55">
        <v>0</v>
      </c>
      <c r="CW55">
        <f>ROUND(Y55*Source!I509*DO55,9)</f>
        <v>0</v>
      </c>
      <c r="CX55">
        <f>ROUND(Y55*Source!I509,9)</f>
        <v>0.04</v>
      </c>
      <c r="CY55">
        <f>AB55</f>
        <v>1303.01</v>
      </c>
      <c r="CZ55">
        <f>AF55</f>
        <v>1303.01</v>
      </c>
      <c r="DA55">
        <f>AJ55</f>
        <v>1</v>
      </c>
      <c r="DB55">
        <f>ROUND((ROUND(AT55*CZ55,2)*4),6)</f>
        <v>52.12</v>
      </c>
      <c r="DC55">
        <f>ROUND((ROUND(AT55*AG55,2)*4),6)</f>
        <v>33.04</v>
      </c>
      <c r="DD55" t="s">
        <v>3</v>
      </c>
      <c r="DE55" t="s">
        <v>3</v>
      </c>
      <c r="DF55">
        <f t="shared" si="14"/>
        <v>0</v>
      </c>
      <c r="DG55">
        <f t="shared" si="15"/>
        <v>52.12</v>
      </c>
      <c r="DH55">
        <f t="shared" si="16"/>
        <v>33.049999999999997</v>
      </c>
      <c r="DI55">
        <f t="shared" si="17"/>
        <v>0</v>
      </c>
      <c r="DJ55">
        <f>DG55</f>
        <v>52.12</v>
      </c>
      <c r="DK55">
        <v>0</v>
      </c>
      <c r="DL55" t="s">
        <v>3</v>
      </c>
      <c r="DM55">
        <v>0</v>
      </c>
      <c r="DN55" t="s">
        <v>3</v>
      </c>
      <c r="DO55">
        <v>0</v>
      </c>
    </row>
    <row r="56" spans="1:119" x14ac:dyDescent="0.2">
      <c r="A56">
        <f>ROW(Source!A509)</f>
        <v>509</v>
      </c>
      <c r="B56">
        <v>1473091778</v>
      </c>
      <c r="C56">
        <v>1473093181</v>
      </c>
      <c r="D56">
        <v>1441836186</v>
      </c>
      <c r="E56">
        <v>1</v>
      </c>
      <c r="F56">
        <v>1</v>
      </c>
      <c r="G56">
        <v>15514512</v>
      </c>
      <c r="H56">
        <v>3</v>
      </c>
      <c r="I56" t="s">
        <v>430</v>
      </c>
      <c r="J56" t="s">
        <v>431</v>
      </c>
      <c r="K56" t="s">
        <v>432</v>
      </c>
      <c r="L56">
        <v>1346</v>
      </c>
      <c r="N56">
        <v>1009</v>
      </c>
      <c r="O56" t="s">
        <v>390</v>
      </c>
      <c r="P56" t="s">
        <v>390</v>
      </c>
      <c r="Q56">
        <v>1</v>
      </c>
      <c r="W56">
        <v>0</v>
      </c>
      <c r="X56">
        <v>1299790764</v>
      </c>
      <c r="Y56">
        <f>(AT56*4)</f>
        <v>0.04</v>
      </c>
      <c r="AA56">
        <v>494.57</v>
      </c>
      <c r="AB56">
        <v>0</v>
      </c>
      <c r="AC56">
        <v>0</v>
      </c>
      <c r="AD56">
        <v>0</v>
      </c>
      <c r="AE56">
        <v>494.57</v>
      </c>
      <c r="AF56">
        <v>0</v>
      </c>
      <c r="AG56">
        <v>0</v>
      </c>
      <c r="AH56">
        <v>0</v>
      </c>
      <c r="AI56">
        <v>1</v>
      </c>
      <c r="AJ56">
        <v>1</v>
      </c>
      <c r="AK56">
        <v>1</v>
      </c>
      <c r="AL56">
        <v>1</v>
      </c>
      <c r="AM56">
        <v>-2</v>
      </c>
      <c r="AN56">
        <v>0</v>
      </c>
      <c r="AO56">
        <v>1</v>
      </c>
      <c r="AP56">
        <v>1</v>
      </c>
      <c r="AQ56">
        <v>0</v>
      </c>
      <c r="AR56">
        <v>0</v>
      </c>
      <c r="AS56" t="s">
        <v>3</v>
      </c>
      <c r="AT56">
        <v>0.01</v>
      </c>
      <c r="AU56" t="s">
        <v>28</v>
      </c>
      <c r="AV56">
        <v>0</v>
      </c>
      <c r="AW56">
        <v>2</v>
      </c>
      <c r="AX56">
        <v>1473456405</v>
      </c>
      <c r="AY56">
        <v>1</v>
      </c>
      <c r="AZ56">
        <v>0</v>
      </c>
      <c r="BA56">
        <v>141</v>
      </c>
      <c r="BB56">
        <v>0</v>
      </c>
      <c r="BC56">
        <v>0</v>
      </c>
      <c r="BD56">
        <v>0</v>
      </c>
      <c r="BE56">
        <v>0</v>
      </c>
      <c r="BF56">
        <v>0</v>
      </c>
      <c r="BG56">
        <v>0</v>
      </c>
      <c r="BH56">
        <v>0</v>
      </c>
      <c r="BI56">
        <v>0</v>
      </c>
      <c r="BJ56">
        <v>0</v>
      </c>
      <c r="BK56">
        <v>0</v>
      </c>
      <c r="BL56">
        <v>0</v>
      </c>
      <c r="BM56">
        <v>0</v>
      </c>
      <c r="BN56">
        <v>0</v>
      </c>
      <c r="BO56">
        <v>0</v>
      </c>
      <c r="BP56">
        <v>0</v>
      </c>
      <c r="BQ56">
        <v>0</v>
      </c>
      <c r="BR56">
        <v>0</v>
      </c>
      <c r="BS56">
        <v>0</v>
      </c>
      <c r="BT56">
        <v>0</v>
      </c>
      <c r="BU56">
        <v>0</v>
      </c>
      <c r="BV56">
        <v>0</v>
      </c>
      <c r="BW56">
        <v>0</v>
      </c>
      <c r="CV56">
        <v>0</v>
      </c>
      <c r="CW56">
        <v>0</v>
      </c>
      <c r="CX56">
        <f>ROUND(Y56*Source!I509,9)</f>
        <v>0.04</v>
      </c>
      <c r="CY56">
        <f>AA56</f>
        <v>494.57</v>
      </c>
      <c r="CZ56">
        <f>AE56</f>
        <v>494.57</v>
      </c>
      <c r="DA56">
        <f>AI56</f>
        <v>1</v>
      </c>
      <c r="DB56">
        <f>ROUND((ROUND(AT56*CZ56,2)*4),6)</f>
        <v>19.8</v>
      </c>
      <c r="DC56">
        <f>ROUND((ROUND(AT56*AG56,2)*4),6)</f>
        <v>0</v>
      </c>
      <c r="DD56" t="s">
        <v>3</v>
      </c>
      <c r="DE56" t="s">
        <v>3</v>
      </c>
      <c r="DF56">
        <f t="shared" si="14"/>
        <v>19.78</v>
      </c>
      <c r="DG56">
        <f t="shared" si="15"/>
        <v>0</v>
      </c>
      <c r="DH56">
        <f t="shared" si="16"/>
        <v>0</v>
      </c>
      <c r="DI56">
        <f t="shared" si="17"/>
        <v>0</v>
      </c>
      <c r="DJ56">
        <f>DF56</f>
        <v>19.78</v>
      </c>
      <c r="DK56">
        <v>0</v>
      </c>
      <c r="DL56" t="s">
        <v>3</v>
      </c>
      <c r="DM56">
        <v>0</v>
      </c>
      <c r="DN56" t="s">
        <v>3</v>
      </c>
      <c r="DO56">
        <v>0</v>
      </c>
    </row>
    <row r="57" spans="1:119" x14ac:dyDescent="0.2">
      <c r="A57">
        <f>ROW(Source!A509)</f>
        <v>509</v>
      </c>
      <c r="B57">
        <v>1473091778</v>
      </c>
      <c r="C57">
        <v>1473093181</v>
      </c>
      <c r="D57">
        <v>1441836230</v>
      </c>
      <c r="E57">
        <v>1</v>
      </c>
      <c r="F57">
        <v>1</v>
      </c>
      <c r="G57">
        <v>15514512</v>
      </c>
      <c r="H57">
        <v>3</v>
      </c>
      <c r="I57" t="s">
        <v>433</v>
      </c>
      <c r="J57" t="s">
        <v>434</v>
      </c>
      <c r="K57" t="s">
        <v>435</v>
      </c>
      <c r="L57">
        <v>1327</v>
      </c>
      <c r="N57">
        <v>1005</v>
      </c>
      <c r="O57" t="s">
        <v>419</v>
      </c>
      <c r="P57" t="s">
        <v>419</v>
      </c>
      <c r="Q57">
        <v>1</v>
      </c>
      <c r="W57">
        <v>0</v>
      </c>
      <c r="X57">
        <v>-843547561</v>
      </c>
      <c r="Y57">
        <f>(AT57*4)</f>
        <v>0.08</v>
      </c>
      <c r="AA57">
        <v>46</v>
      </c>
      <c r="AB57">
        <v>0</v>
      </c>
      <c r="AC57">
        <v>0</v>
      </c>
      <c r="AD57">
        <v>0</v>
      </c>
      <c r="AE57">
        <v>46</v>
      </c>
      <c r="AF57">
        <v>0</v>
      </c>
      <c r="AG57">
        <v>0</v>
      </c>
      <c r="AH57">
        <v>0</v>
      </c>
      <c r="AI57">
        <v>1</v>
      </c>
      <c r="AJ57">
        <v>1</v>
      </c>
      <c r="AK57">
        <v>1</v>
      </c>
      <c r="AL57">
        <v>1</v>
      </c>
      <c r="AM57">
        <v>-2</v>
      </c>
      <c r="AN57">
        <v>0</v>
      </c>
      <c r="AO57">
        <v>1</v>
      </c>
      <c r="AP57">
        <v>1</v>
      </c>
      <c r="AQ57">
        <v>0</v>
      </c>
      <c r="AR57">
        <v>0</v>
      </c>
      <c r="AS57" t="s">
        <v>3</v>
      </c>
      <c r="AT57">
        <v>0.02</v>
      </c>
      <c r="AU57" t="s">
        <v>28</v>
      </c>
      <c r="AV57">
        <v>0</v>
      </c>
      <c r="AW57">
        <v>2</v>
      </c>
      <c r="AX57">
        <v>1473456406</v>
      </c>
      <c r="AY57">
        <v>1</v>
      </c>
      <c r="AZ57">
        <v>0</v>
      </c>
      <c r="BA57">
        <v>142</v>
      </c>
      <c r="BB57">
        <v>0</v>
      </c>
      <c r="BC57">
        <v>0</v>
      </c>
      <c r="BD57">
        <v>0</v>
      </c>
      <c r="BE57">
        <v>0</v>
      </c>
      <c r="BF57">
        <v>0</v>
      </c>
      <c r="BG57">
        <v>0</v>
      </c>
      <c r="BH57">
        <v>0</v>
      </c>
      <c r="BI57">
        <v>0</v>
      </c>
      <c r="BJ57">
        <v>0</v>
      </c>
      <c r="BK57">
        <v>0</v>
      </c>
      <c r="BL57">
        <v>0</v>
      </c>
      <c r="BM57">
        <v>0</v>
      </c>
      <c r="BN57">
        <v>0</v>
      </c>
      <c r="BO57">
        <v>0</v>
      </c>
      <c r="BP57">
        <v>0</v>
      </c>
      <c r="BQ57">
        <v>0</v>
      </c>
      <c r="BR57">
        <v>0</v>
      </c>
      <c r="BS57">
        <v>0</v>
      </c>
      <c r="BT57">
        <v>0</v>
      </c>
      <c r="BU57">
        <v>0</v>
      </c>
      <c r="BV57">
        <v>0</v>
      </c>
      <c r="BW57">
        <v>0</v>
      </c>
      <c r="CV57">
        <v>0</v>
      </c>
      <c r="CW57">
        <v>0</v>
      </c>
      <c r="CX57">
        <f>ROUND(Y57*Source!I509,9)</f>
        <v>0.08</v>
      </c>
      <c r="CY57">
        <f>AA57</f>
        <v>46</v>
      </c>
      <c r="CZ57">
        <f>AE57</f>
        <v>46</v>
      </c>
      <c r="DA57">
        <f>AI57</f>
        <v>1</v>
      </c>
      <c r="DB57">
        <f>ROUND((ROUND(AT57*CZ57,2)*4),6)</f>
        <v>3.68</v>
      </c>
      <c r="DC57">
        <f>ROUND((ROUND(AT57*AG57,2)*4),6)</f>
        <v>0</v>
      </c>
      <c r="DD57" t="s">
        <v>3</v>
      </c>
      <c r="DE57" t="s">
        <v>3</v>
      </c>
      <c r="DF57">
        <f t="shared" si="14"/>
        <v>3.68</v>
      </c>
      <c r="DG57">
        <f t="shared" si="15"/>
        <v>0</v>
      </c>
      <c r="DH57">
        <f t="shared" si="16"/>
        <v>0</v>
      </c>
      <c r="DI57">
        <f t="shared" si="17"/>
        <v>0</v>
      </c>
      <c r="DJ57">
        <f>DF57</f>
        <v>3.68</v>
      </c>
      <c r="DK57">
        <v>0</v>
      </c>
      <c r="DL57" t="s">
        <v>3</v>
      </c>
      <c r="DM57">
        <v>0</v>
      </c>
      <c r="DN57" t="s">
        <v>3</v>
      </c>
      <c r="DO57">
        <v>0</v>
      </c>
    </row>
    <row r="58" spans="1:119" x14ac:dyDescent="0.2">
      <c r="A58">
        <f>ROW(Source!A510)</f>
        <v>510</v>
      </c>
      <c r="B58">
        <v>1473091778</v>
      </c>
      <c r="C58">
        <v>1473093190</v>
      </c>
      <c r="D58">
        <v>1441819193</v>
      </c>
      <c r="E58">
        <v>15514512</v>
      </c>
      <c r="F58">
        <v>1</v>
      </c>
      <c r="G58">
        <v>15514512</v>
      </c>
      <c r="H58">
        <v>1</v>
      </c>
      <c r="I58" t="s">
        <v>380</v>
      </c>
      <c r="J58" t="s">
        <v>3</v>
      </c>
      <c r="K58" t="s">
        <v>381</v>
      </c>
      <c r="L58">
        <v>1191</v>
      </c>
      <c r="N58">
        <v>1013</v>
      </c>
      <c r="O58" t="s">
        <v>382</v>
      </c>
      <c r="P58" t="s">
        <v>382</v>
      </c>
      <c r="Q58">
        <v>1</v>
      </c>
      <c r="W58">
        <v>0</v>
      </c>
      <c r="X58">
        <v>476480486</v>
      </c>
      <c r="Y58">
        <f>(AT58*2)</f>
        <v>0.6</v>
      </c>
      <c r="AA58">
        <v>0</v>
      </c>
      <c r="AB58">
        <v>0</v>
      </c>
      <c r="AC58">
        <v>0</v>
      </c>
      <c r="AD58">
        <v>0</v>
      </c>
      <c r="AE58">
        <v>0</v>
      </c>
      <c r="AF58">
        <v>0</v>
      </c>
      <c r="AG58">
        <v>0</v>
      </c>
      <c r="AH58">
        <v>0</v>
      </c>
      <c r="AI58">
        <v>1</v>
      </c>
      <c r="AJ58">
        <v>1</v>
      </c>
      <c r="AK58">
        <v>1</v>
      </c>
      <c r="AL58">
        <v>1</v>
      </c>
      <c r="AM58">
        <v>-2</v>
      </c>
      <c r="AN58">
        <v>0</v>
      </c>
      <c r="AO58">
        <v>1</v>
      </c>
      <c r="AP58">
        <v>1</v>
      </c>
      <c r="AQ58">
        <v>0</v>
      </c>
      <c r="AR58">
        <v>0</v>
      </c>
      <c r="AS58" t="s">
        <v>3</v>
      </c>
      <c r="AT58">
        <v>0.3</v>
      </c>
      <c r="AU58" t="s">
        <v>173</v>
      </c>
      <c r="AV58">
        <v>1</v>
      </c>
      <c r="AW58">
        <v>2</v>
      </c>
      <c r="AX58">
        <v>1473456407</v>
      </c>
      <c r="AY58">
        <v>1</v>
      </c>
      <c r="AZ58">
        <v>0</v>
      </c>
      <c r="BA58">
        <v>143</v>
      </c>
      <c r="BB58">
        <v>0</v>
      </c>
      <c r="BC58">
        <v>0</v>
      </c>
      <c r="BD58">
        <v>0</v>
      </c>
      <c r="BE58">
        <v>0</v>
      </c>
      <c r="BF58">
        <v>0</v>
      </c>
      <c r="BG58">
        <v>0</v>
      </c>
      <c r="BH58">
        <v>0</v>
      </c>
      <c r="BI58">
        <v>0</v>
      </c>
      <c r="BJ58">
        <v>0</v>
      </c>
      <c r="BK58">
        <v>0</v>
      </c>
      <c r="BL58">
        <v>0</v>
      </c>
      <c r="BM58">
        <v>0</v>
      </c>
      <c r="BN58">
        <v>0</v>
      </c>
      <c r="BO58">
        <v>0</v>
      </c>
      <c r="BP58">
        <v>0</v>
      </c>
      <c r="BQ58">
        <v>0</v>
      </c>
      <c r="BR58">
        <v>0</v>
      </c>
      <c r="BS58">
        <v>0</v>
      </c>
      <c r="BT58">
        <v>0</v>
      </c>
      <c r="BU58">
        <v>0</v>
      </c>
      <c r="BV58">
        <v>0</v>
      </c>
      <c r="BW58">
        <v>0</v>
      </c>
      <c r="CU58">
        <f>ROUND(AT58*Source!I510*AH58*AL58,2)</f>
        <v>0</v>
      </c>
      <c r="CV58">
        <f>ROUND(Y58*Source!I510,9)</f>
        <v>3</v>
      </c>
      <c r="CW58">
        <v>0</v>
      </c>
      <c r="CX58">
        <f>ROUND(Y58*Source!I510,9)</f>
        <v>3</v>
      </c>
      <c r="CY58">
        <f>AD58</f>
        <v>0</v>
      </c>
      <c r="CZ58">
        <f>AH58</f>
        <v>0</v>
      </c>
      <c r="DA58">
        <f>AL58</f>
        <v>1</v>
      </c>
      <c r="DB58">
        <f>ROUND((ROUND(AT58*CZ58,2)*2),6)</f>
        <v>0</v>
      </c>
      <c r="DC58">
        <f>ROUND((ROUND(AT58*AG58,2)*2),6)</f>
        <v>0</v>
      </c>
      <c r="DD58" t="s">
        <v>3</v>
      </c>
      <c r="DE58" t="s">
        <v>3</v>
      </c>
      <c r="DF58">
        <f t="shared" si="14"/>
        <v>0</v>
      </c>
      <c r="DG58">
        <f t="shared" si="15"/>
        <v>0</v>
      </c>
      <c r="DH58">
        <f t="shared" si="16"/>
        <v>0</v>
      </c>
      <c r="DI58">
        <f t="shared" si="17"/>
        <v>0</v>
      </c>
      <c r="DJ58">
        <f>DI58</f>
        <v>0</v>
      </c>
      <c r="DK58">
        <v>0</v>
      </c>
      <c r="DL58" t="s">
        <v>3</v>
      </c>
      <c r="DM58">
        <v>0</v>
      </c>
      <c r="DN58" t="s">
        <v>3</v>
      </c>
      <c r="DO58">
        <v>0</v>
      </c>
    </row>
    <row r="59" spans="1:119" x14ac:dyDescent="0.2">
      <c r="A59">
        <f>ROW(Source!A510)</f>
        <v>510</v>
      </c>
      <c r="B59">
        <v>1473091778</v>
      </c>
      <c r="C59">
        <v>1473093190</v>
      </c>
      <c r="D59">
        <v>1441836235</v>
      </c>
      <c r="E59">
        <v>1</v>
      </c>
      <c r="F59">
        <v>1</v>
      </c>
      <c r="G59">
        <v>15514512</v>
      </c>
      <c r="H59">
        <v>3</v>
      </c>
      <c r="I59" t="s">
        <v>387</v>
      </c>
      <c r="J59" t="s">
        <v>388</v>
      </c>
      <c r="K59" t="s">
        <v>389</v>
      </c>
      <c r="L59">
        <v>1346</v>
      </c>
      <c r="N59">
        <v>1009</v>
      </c>
      <c r="O59" t="s">
        <v>390</v>
      </c>
      <c r="P59" t="s">
        <v>390</v>
      </c>
      <c r="Q59">
        <v>1</v>
      </c>
      <c r="W59">
        <v>0</v>
      </c>
      <c r="X59">
        <v>-1595335418</v>
      </c>
      <c r="Y59">
        <f>(AT59*2)</f>
        <v>0.1</v>
      </c>
      <c r="AA59">
        <v>31.49</v>
      </c>
      <c r="AB59">
        <v>0</v>
      </c>
      <c r="AC59">
        <v>0</v>
      </c>
      <c r="AD59">
        <v>0</v>
      </c>
      <c r="AE59">
        <v>31.49</v>
      </c>
      <c r="AF59">
        <v>0</v>
      </c>
      <c r="AG59">
        <v>0</v>
      </c>
      <c r="AH59">
        <v>0</v>
      </c>
      <c r="AI59">
        <v>1</v>
      </c>
      <c r="AJ59">
        <v>1</v>
      </c>
      <c r="AK59">
        <v>1</v>
      </c>
      <c r="AL59">
        <v>1</v>
      </c>
      <c r="AM59">
        <v>-2</v>
      </c>
      <c r="AN59">
        <v>0</v>
      </c>
      <c r="AO59">
        <v>1</v>
      </c>
      <c r="AP59">
        <v>1</v>
      </c>
      <c r="AQ59">
        <v>0</v>
      </c>
      <c r="AR59">
        <v>0</v>
      </c>
      <c r="AS59" t="s">
        <v>3</v>
      </c>
      <c r="AT59">
        <v>0.05</v>
      </c>
      <c r="AU59" t="s">
        <v>173</v>
      </c>
      <c r="AV59">
        <v>0</v>
      </c>
      <c r="AW59">
        <v>2</v>
      </c>
      <c r="AX59">
        <v>1473456408</v>
      </c>
      <c r="AY59">
        <v>1</v>
      </c>
      <c r="AZ59">
        <v>0</v>
      </c>
      <c r="BA59">
        <v>144</v>
      </c>
      <c r="BB59">
        <v>0</v>
      </c>
      <c r="BC59">
        <v>0</v>
      </c>
      <c r="BD59">
        <v>0</v>
      </c>
      <c r="BE59">
        <v>0</v>
      </c>
      <c r="BF59">
        <v>0</v>
      </c>
      <c r="BG59">
        <v>0</v>
      </c>
      <c r="BH59">
        <v>0</v>
      </c>
      <c r="BI59">
        <v>0</v>
      </c>
      <c r="BJ59">
        <v>0</v>
      </c>
      <c r="BK59">
        <v>0</v>
      </c>
      <c r="BL59">
        <v>0</v>
      </c>
      <c r="BM59">
        <v>0</v>
      </c>
      <c r="BN59">
        <v>0</v>
      </c>
      <c r="BO59">
        <v>0</v>
      </c>
      <c r="BP59">
        <v>0</v>
      </c>
      <c r="BQ59">
        <v>0</v>
      </c>
      <c r="BR59">
        <v>0</v>
      </c>
      <c r="BS59">
        <v>0</v>
      </c>
      <c r="BT59">
        <v>0</v>
      </c>
      <c r="BU59">
        <v>0</v>
      </c>
      <c r="BV59">
        <v>0</v>
      </c>
      <c r="BW59">
        <v>0</v>
      </c>
      <c r="CV59">
        <v>0</v>
      </c>
      <c r="CW59">
        <v>0</v>
      </c>
      <c r="CX59">
        <f>ROUND(Y59*Source!I510,9)</f>
        <v>0.5</v>
      </c>
      <c r="CY59">
        <f>AA59</f>
        <v>31.49</v>
      </c>
      <c r="CZ59">
        <f>AE59</f>
        <v>31.49</v>
      </c>
      <c r="DA59">
        <f>AI59</f>
        <v>1</v>
      </c>
      <c r="DB59">
        <f>ROUND((ROUND(AT59*CZ59,2)*2),6)</f>
        <v>3.14</v>
      </c>
      <c r="DC59">
        <f>ROUND((ROUND(AT59*AG59,2)*2),6)</f>
        <v>0</v>
      </c>
      <c r="DD59" t="s">
        <v>3</v>
      </c>
      <c r="DE59" t="s">
        <v>3</v>
      </c>
      <c r="DF59">
        <f t="shared" si="14"/>
        <v>15.75</v>
      </c>
      <c r="DG59">
        <f t="shared" si="15"/>
        <v>0</v>
      </c>
      <c r="DH59">
        <f t="shared" si="16"/>
        <v>0</v>
      </c>
      <c r="DI59">
        <f t="shared" si="17"/>
        <v>0</v>
      </c>
      <c r="DJ59">
        <f>DF59</f>
        <v>15.75</v>
      </c>
      <c r="DK59">
        <v>0</v>
      </c>
      <c r="DL59" t="s">
        <v>3</v>
      </c>
      <c r="DM59">
        <v>0</v>
      </c>
      <c r="DN59" t="s">
        <v>3</v>
      </c>
      <c r="DO59">
        <v>0</v>
      </c>
    </row>
    <row r="60" spans="1:119" x14ac:dyDescent="0.2">
      <c r="A60">
        <f>ROW(Source!A510)</f>
        <v>510</v>
      </c>
      <c r="B60">
        <v>1473091778</v>
      </c>
      <c r="C60">
        <v>1473093190</v>
      </c>
      <c r="D60">
        <v>1441834628</v>
      </c>
      <c r="E60">
        <v>1</v>
      </c>
      <c r="F60">
        <v>1</v>
      </c>
      <c r="G60">
        <v>15514512</v>
      </c>
      <c r="H60">
        <v>3</v>
      </c>
      <c r="I60" t="s">
        <v>436</v>
      </c>
      <c r="J60" t="s">
        <v>437</v>
      </c>
      <c r="K60" t="s">
        <v>438</v>
      </c>
      <c r="L60">
        <v>1348</v>
      </c>
      <c r="N60">
        <v>1009</v>
      </c>
      <c r="O60" t="s">
        <v>401</v>
      </c>
      <c r="P60" t="s">
        <v>401</v>
      </c>
      <c r="Q60">
        <v>1000</v>
      </c>
      <c r="W60">
        <v>0</v>
      </c>
      <c r="X60">
        <v>779500846</v>
      </c>
      <c r="Y60">
        <f>(AT60*2)</f>
        <v>8.0000000000000007E-5</v>
      </c>
      <c r="AA60">
        <v>73951.73</v>
      </c>
      <c r="AB60">
        <v>0</v>
      </c>
      <c r="AC60">
        <v>0</v>
      </c>
      <c r="AD60">
        <v>0</v>
      </c>
      <c r="AE60">
        <v>73951.73</v>
      </c>
      <c r="AF60">
        <v>0</v>
      </c>
      <c r="AG60">
        <v>0</v>
      </c>
      <c r="AH60">
        <v>0</v>
      </c>
      <c r="AI60">
        <v>1</v>
      </c>
      <c r="AJ60">
        <v>1</v>
      </c>
      <c r="AK60">
        <v>1</v>
      </c>
      <c r="AL60">
        <v>1</v>
      </c>
      <c r="AM60">
        <v>-2</v>
      </c>
      <c r="AN60">
        <v>0</v>
      </c>
      <c r="AO60">
        <v>1</v>
      </c>
      <c r="AP60">
        <v>1</v>
      </c>
      <c r="AQ60">
        <v>0</v>
      </c>
      <c r="AR60">
        <v>0</v>
      </c>
      <c r="AS60" t="s">
        <v>3</v>
      </c>
      <c r="AT60">
        <v>4.0000000000000003E-5</v>
      </c>
      <c r="AU60" t="s">
        <v>173</v>
      </c>
      <c r="AV60">
        <v>0</v>
      </c>
      <c r="AW60">
        <v>2</v>
      </c>
      <c r="AX60">
        <v>1473456409</v>
      </c>
      <c r="AY60">
        <v>1</v>
      </c>
      <c r="AZ60">
        <v>0</v>
      </c>
      <c r="BA60">
        <v>145</v>
      </c>
      <c r="BB60">
        <v>0</v>
      </c>
      <c r="BC60">
        <v>0</v>
      </c>
      <c r="BD60">
        <v>0</v>
      </c>
      <c r="BE60">
        <v>0</v>
      </c>
      <c r="BF60">
        <v>0</v>
      </c>
      <c r="BG60">
        <v>0</v>
      </c>
      <c r="BH60">
        <v>0</v>
      </c>
      <c r="BI60">
        <v>0</v>
      </c>
      <c r="BJ60">
        <v>0</v>
      </c>
      <c r="BK60">
        <v>0</v>
      </c>
      <c r="BL60">
        <v>0</v>
      </c>
      <c r="BM60">
        <v>0</v>
      </c>
      <c r="BN60">
        <v>0</v>
      </c>
      <c r="BO60">
        <v>0</v>
      </c>
      <c r="BP60">
        <v>0</v>
      </c>
      <c r="BQ60">
        <v>0</v>
      </c>
      <c r="BR60">
        <v>0</v>
      </c>
      <c r="BS60">
        <v>0</v>
      </c>
      <c r="BT60">
        <v>0</v>
      </c>
      <c r="BU60">
        <v>0</v>
      </c>
      <c r="BV60">
        <v>0</v>
      </c>
      <c r="BW60">
        <v>0</v>
      </c>
      <c r="CV60">
        <v>0</v>
      </c>
      <c r="CW60">
        <v>0</v>
      </c>
      <c r="CX60">
        <f>ROUND(Y60*Source!I510,9)</f>
        <v>4.0000000000000002E-4</v>
      </c>
      <c r="CY60">
        <f>AA60</f>
        <v>73951.73</v>
      </c>
      <c r="CZ60">
        <f>AE60</f>
        <v>73951.73</v>
      </c>
      <c r="DA60">
        <f>AI60</f>
        <v>1</v>
      </c>
      <c r="DB60">
        <f>ROUND((ROUND(AT60*CZ60,2)*2),6)</f>
        <v>5.92</v>
      </c>
      <c r="DC60">
        <f>ROUND((ROUND(AT60*AG60,2)*2),6)</f>
        <v>0</v>
      </c>
      <c r="DD60" t="s">
        <v>3</v>
      </c>
      <c r="DE60" t="s">
        <v>3</v>
      </c>
      <c r="DF60">
        <f t="shared" si="14"/>
        <v>29.58</v>
      </c>
      <c r="DG60">
        <f t="shared" si="15"/>
        <v>0</v>
      </c>
      <c r="DH60">
        <f t="shared" si="16"/>
        <v>0</v>
      </c>
      <c r="DI60">
        <f t="shared" si="17"/>
        <v>0</v>
      </c>
      <c r="DJ60">
        <f>DF60</f>
        <v>29.58</v>
      </c>
      <c r="DK60">
        <v>0</v>
      </c>
      <c r="DL60" t="s">
        <v>3</v>
      </c>
      <c r="DM60">
        <v>0</v>
      </c>
      <c r="DN60" t="s">
        <v>3</v>
      </c>
      <c r="DO60">
        <v>0</v>
      </c>
    </row>
    <row r="61" spans="1:119" x14ac:dyDescent="0.2">
      <c r="A61">
        <f>ROW(Source!A511)</f>
        <v>511</v>
      </c>
      <c r="B61">
        <v>1473091778</v>
      </c>
      <c r="C61">
        <v>1473093197</v>
      </c>
      <c r="D61">
        <v>1441819193</v>
      </c>
      <c r="E61">
        <v>15514512</v>
      </c>
      <c r="F61">
        <v>1</v>
      </c>
      <c r="G61">
        <v>15514512</v>
      </c>
      <c r="H61">
        <v>1</v>
      </c>
      <c r="I61" t="s">
        <v>380</v>
      </c>
      <c r="J61" t="s">
        <v>3</v>
      </c>
      <c r="K61" t="s">
        <v>381</v>
      </c>
      <c r="L61">
        <v>1191</v>
      </c>
      <c r="N61">
        <v>1013</v>
      </c>
      <c r="O61" t="s">
        <v>382</v>
      </c>
      <c r="P61" t="s">
        <v>382</v>
      </c>
      <c r="Q61">
        <v>1</v>
      </c>
      <c r="W61">
        <v>0</v>
      </c>
      <c r="X61">
        <v>476480486</v>
      </c>
      <c r="Y61">
        <f>(AT61*3)</f>
        <v>1.6800000000000002</v>
      </c>
      <c r="AA61">
        <v>0</v>
      </c>
      <c r="AB61">
        <v>0</v>
      </c>
      <c r="AC61">
        <v>0</v>
      </c>
      <c r="AD61">
        <v>0</v>
      </c>
      <c r="AE61">
        <v>0</v>
      </c>
      <c r="AF61">
        <v>0</v>
      </c>
      <c r="AG61">
        <v>0</v>
      </c>
      <c r="AH61">
        <v>0</v>
      </c>
      <c r="AI61">
        <v>1</v>
      </c>
      <c r="AJ61">
        <v>1</v>
      </c>
      <c r="AK61">
        <v>1</v>
      </c>
      <c r="AL61">
        <v>1</v>
      </c>
      <c r="AM61">
        <v>-2</v>
      </c>
      <c r="AN61">
        <v>0</v>
      </c>
      <c r="AO61">
        <v>1</v>
      </c>
      <c r="AP61">
        <v>1</v>
      </c>
      <c r="AQ61">
        <v>0</v>
      </c>
      <c r="AR61">
        <v>0</v>
      </c>
      <c r="AS61" t="s">
        <v>3</v>
      </c>
      <c r="AT61">
        <v>0.56000000000000005</v>
      </c>
      <c r="AU61" t="s">
        <v>155</v>
      </c>
      <c r="AV61">
        <v>1</v>
      </c>
      <c r="AW61">
        <v>2</v>
      </c>
      <c r="AX61">
        <v>1473456417</v>
      </c>
      <c r="AY61">
        <v>1</v>
      </c>
      <c r="AZ61">
        <v>0</v>
      </c>
      <c r="BA61">
        <v>146</v>
      </c>
      <c r="BB61">
        <v>0</v>
      </c>
      <c r="BC61">
        <v>0</v>
      </c>
      <c r="BD61">
        <v>0</v>
      </c>
      <c r="BE61">
        <v>0</v>
      </c>
      <c r="BF61">
        <v>0</v>
      </c>
      <c r="BG61">
        <v>0</v>
      </c>
      <c r="BH61">
        <v>0</v>
      </c>
      <c r="BI61">
        <v>0</v>
      </c>
      <c r="BJ61">
        <v>0</v>
      </c>
      <c r="BK61">
        <v>0</v>
      </c>
      <c r="BL61">
        <v>0</v>
      </c>
      <c r="BM61">
        <v>0</v>
      </c>
      <c r="BN61">
        <v>0</v>
      </c>
      <c r="BO61">
        <v>0</v>
      </c>
      <c r="BP61">
        <v>0</v>
      </c>
      <c r="BQ61">
        <v>0</v>
      </c>
      <c r="BR61">
        <v>0</v>
      </c>
      <c r="BS61">
        <v>0</v>
      </c>
      <c r="BT61">
        <v>0</v>
      </c>
      <c r="BU61">
        <v>0</v>
      </c>
      <c r="BV61">
        <v>0</v>
      </c>
      <c r="BW61">
        <v>0</v>
      </c>
      <c r="CU61">
        <f>ROUND(AT61*Source!I511*AH61*AL61,2)</f>
        <v>0</v>
      </c>
      <c r="CV61">
        <f>ROUND(Y61*Source!I511,9)</f>
        <v>0.16800000000000001</v>
      </c>
      <c r="CW61">
        <v>0</v>
      </c>
      <c r="CX61">
        <f>ROUND(Y61*Source!I511,9)</f>
        <v>0.16800000000000001</v>
      </c>
      <c r="CY61">
        <f>AD61</f>
        <v>0</v>
      </c>
      <c r="CZ61">
        <f>AH61</f>
        <v>0</v>
      </c>
      <c r="DA61">
        <f>AL61</f>
        <v>1</v>
      </c>
      <c r="DB61">
        <f>ROUND((ROUND(AT61*CZ61,2)*3),6)</f>
        <v>0</v>
      </c>
      <c r="DC61">
        <f>ROUND((ROUND(AT61*AG61,2)*3),6)</f>
        <v>0</v>
      </c>
      <c r="DD61" t="s">
        <v>3</v>
      </c>
      <c r="DE61" t="s">
        <v>3</v>
      </c>
      <c r="DF61">
        <f t="shared" si="14"/>
        <v>0</v>
      </c>
      <c r="DG61">
        <f t="shared" si="15"/>
        <v>0</v>
      </c>
      <c r="DH61">
        <f t="shared" si="16"/>
        <v>0</v>
      </c>
      <c r="DI61">
        <f t="shared" si="17"/>
        <v>0</v>
      </c>
      <c r="DJ61">
        <f>DI61</f>
        <v>0</v>
      </c>
      <c r="DK61">
        <v>0</v>
      </c>
      <c r="DL61" t="s">
        <v>3</v>
      </c>
      <c r="DM61">
        <v>0</v>
      </c>
      <c r="DN61" t="s">
        <v>3</v>
      </c>
      <c r="DO61">
        <v>0</v>
      </c>
    </row>
    <row r="62" spans="1:119" x14ac:dyDescent="0.2">
      <c r="A62">
        <f>ROW(Source!A512)</f>
        <v>512</v>
      </c>
      <c r="B62">
        <v>1473091778</v>
      </c>
      <c r="C62">
        <v>1473093200</v>
      </c>
      <c r="D62">
        <v>1441819193</v>
      </c>
      <c r="E62">
        <v>15514512</v>
      </c>
      <c r="F62">
        <v>1</v>
      </c>
      <c r="G62">
        <v>15514512</v>
      </c>
      <c r="H62">
        <v>1</v>
      </c>
      <c r="I62" t="s">
        <v>380</v>
      </c>
      <c r="J62" t="s">
        <v>3</v>
      </c>
      <c r="K62" t="s">
        <v>381</v>
      </c>
      <c r="L62">
        <v>1191</v>
      </c>
      <c r="N62">
        <v>1013</v>
      </c>
      <c r="O62" t="s">
        <v>382</v>
      </c>
      <c r="P62" t="s">
        <v>382</v>
      </c>
      <c r="Q62">
        <v>1</v>
      </c>
      <c r="W62">
        <v>0</v>
      </c>
      <c r="X62">
        <v>476480486</v>
      </c>
      <c r="Y62">
        <f>AT62</f>
        <v>0.16</v>
      </c>
      <c r="AA62">
        <v>0</v>
      </c>
      <c r="AB62">
        <v>0</v>
      </c>
      <c r="AC62">
        <v>0</v>
      </c>
      <c r="AD62">
        <v>0</v>
      </c>
      <c r="AE62">
        <v>0</v>
      </c>
      <c r="AF62">
        <v>0</v>
      </c>
      <c r="AG62">
        <v>0</v>
      </c>
      <c r="AH62">
        <v>0</v>
      </c>
      <c r="AI62">
        <v>1</v>
      </c>
      <c r="AJ62">
        <v>1</v>
      </c>
      <c r="AK62">
        <v>1</v>
      </c>
      <c r="AL62">
        <v>1</v>
      </c>
      <c r="AM62">
        <v>-2</v>
      </c>
      <c r="AN62">
        <v>0</v>
      </c>
      <c r="AO62">
        <v>1</v>
      </c>
      <c r="AP62">
        <v>1</v>
      </c>
      <c r="AQ62">
        <v>0</v>
      </c>
      <c r="AR62">
        <v>0</v>
      </c>
      <c r="AS62" t="s">
        <v>3</v>
      </c>
      <c r="AT62">
        <v>0.16</v>
      </c>
      <c r="AU62" t="s">
        <v>3</v>
      </c>
      <c r="AV62">
        <v>1</v>
      </c>
      <c r="AW62">
        <v>2</v>
      </c>
      <c r="AX62">
        <v>1473456418</v>
      </c>
      <c r="AY62">
        <v>1</v>
      </c>
      <c r="AZ62">
        <v>0</v>
      </c>
      <c r="BA62">
        <v>147</v>
      </c>
      <c r="BB62">
        <v>0</v>
      </c>
      <c r="BC62">
        <v>0</v>
      </c>
      <c r="BD62">
        <v>0</v>
      </c>
      <c r="BE62">
        <v>0</v>
      </c>
      <c r="BF62">
        <v>0</v>
      </c>
      <c r="BG62">
        <v>0</v>
      </c>
      <c r="BH62">
        <v>0</v>
      </c>
      <c r="BI62">
        <v>0</v>
      </c>
      <c r="BJ62">
        <v>0</v>
      </c>
      <c r="BK62">
        <v>0</v>
      </c>
      <c r="BL62">
        <v>0</v>
      </c>
      <c r="BM62">
        <v>0</v>
      </c>
      <c r="BN62">
        <v>0</v>
      </c>
      <c r="BO62">
        <v>0</v>
      </c>
      <c r="BP62">
        <v>0</v>
      </c>
      <c r="BQ62">
        <v>0</v>
      </c>
      <c r="BR62">
        <v>0</v>
      </c>
      <c r="BS62">
        <v>0</v>
      </c>
      <c r="BT62">
        <v>0</v>
      </c>
      <c r="BU62">
        <v>0</v>
      </c>
      <c r="BV62">
        <v>0</v>
      </c>
      <c r="BW62">
        <v>0</v>
      </c>
      <c r="CU62">
        <f>ROUND(AT62*Source!I512*AH62*AL62,2)</f>
        <v>0</v>
      </c>
      <c r="CV62">
        <f>ROUND(Y62*Source!I512,9)</f>
        <v>0.16</v>
      </c>
      <c r="CW62">
        <v>0</v>
      </c>
      <c r="CX62">
        <f>ROUND(Y62*Source!I512,9)</f>
        <v>0.16</v>
      </c>
      <c r="CY62">
        <f>AD62</f>
        <v>0</v>
      </c>
      <c r="CZ62">
        <f>AH62</f>
        <v>0</v>
      </c>
      <c r="DA62">
        <f>AL62</f>
        <v>1</v>
      </c>
      <c r="DB62">
        <f>ROUND(ROUND(AT62*CZ62,2),6)</f>
        <v>0</v>
      </c>
      <c r="DC62">
        <f>ROUND(ROUND(AT62*AG62,2),6)</f>
        <v>0</v>
      </c>
      <c r="DD62" t="s">
        <v>3</v>
      </c>
      <c r="DE62" t="s">
        <v>3</v>
      </c>
      <c r="DF62">
        <f t="shared" si="14"/>
        <v>0</v>
      </c>
      <c r="DG62">
        <f t="shared" si="15"/>
        <v>0</v>
      </c>
      <c r="DH62">
        <f t="shared" si="16"/>
        <v>0</v>
      </c>
      <c r="DI62">
        <f t="shared" si="17"/>
        <v>0</v>
      </c>
      <c r="DJ62">
        <f>DI62</f>
        <v>0</v>
      </c>
      <c r="DK62">
        <v>0</v>
      </c>
      <c r="DL62" t="s">
        <v>3</v>
      </c>
      <c r="DM62">
        <v>0</v>
      </c>
      <c r="DN62" t="s">
        <v>3</v>
      </c>
      <c r="DO62">
        <v>0</v>
      </c>
    </row>
    <row r="63" spans="1:119" x14ac:dyDescent="0.2">
      <c r="A63">
        <f>ROW(Source!A513)</f>
        <v>513</v>
      </c>
      <c r="B63">
        <v>1473091778</v>
      </c>
      <c r="C63">
        <v>1473093203</v>
      </c>
      <c r="D63">
        <v>1441819193</v>
      </c>
      <c r="E63">
        <v>15514512</v>
      </c>
      <c r="F63">
        <v>1</v>
      </c>
      <c r="G63">
        <v>15514512</v>
      </c>
      <c r="H63">
        <v>1</v>
      </c>
      <c r="I63" t="s">
        <v>380</v>
      </c>
      <c r="J63" t="s">
        <v>3</v>
      </c>
      <c r="K63" t="s">
        <v>381</v>
      </c>
      <c r="L63">
        <v>1191</v>
      </c>
      <c r="N63">
        <v>1013</v>
      </c>
      <c r="O63" t="s">
        <v>382</v>
      </c>
      <c r="P63" t="s">
        <v>382</v>
      </c>
      <c r="Q63">
        <v>1</v>
      </c>
      <c r="W63">
        <v>0</v>
      </c>
      <c r="X63">
        <v>476480486</v>
      </c>
      <c r="Y63">
        <f>(AT63*2)</f>
        <v>0.6</v>
      </c>
      <c r="AA63">
        <v>0</v>
      </c>
      <c r="AB63">
        <v>0</v>
      </c>
      <c r="AC63">
        <v>0</v>
      </c>
      <c r="AD63">
        <v>0</v>
      </c>
      <c r="AE63">
        <v>0</v>
      </c>
      <c r="AF63">
        <v>0</v>
      </c>
      <c r="AG63">
        <v>0</v>
      </c>
      <c r="AH63">
        <v>0</v>
      </c>
      <c r="AI63">
        <v>1</v>
      </c>
      <c r="AJ63">
        <v>1</v>
      </c>
      <c r="AK63">
        <v>1</v>
      </c>
      <c r="AL63">
        <v>1</v>
      </c>
      <c r="AM63">
        <v>-2</v>
      </c>
      <c r="AN63">
        <v>0</v>
      </c>
      <c r="AO63">
        <v>1</v>
      </c>
      <c r="AP63">
        <v>1</v>
      </c>
      <c r="AQ63">
        <v>0</v>
      </c>
      <c r="AR63">
        <v>0</v>
      </c>
      <c r="AS63" t="s">
        <v>3</v>
      </c>
      <c r="AT63">
        <v>0.3</v>
      </c>
      <c r="AU63" t="s">
        <v>173</v>
      </c>
      <c r="AV63">
        <v>1</v>
      </c>
      <c r="AW63">
        <v>2</v>
      </c>
      <c r="AX63">
        <v>1473456453</v>
      </c>
      <c r="AY63">
        <v>1</v>
      </c>
      <c r="AZ63">
        <v>0</v>
      </c>
      <c r="BA63">
        <v>148</v>
      </c>
      <c r="BB63">
        <v>0</v>
      </c>
      <c r="BC63">
        <v>0</v>
      </c>
      <c r="BD63">
        <v>0</v>
      </c>
      <c r="BE63">
        <v>0</v>
      </c>
      <c r="BF63">
        <v>0</v>
      </c>
      <c r="BG63">
        <v>0</v>
      </c>
      <c r="BH63">
        <v>0</v>
      </c>
      <c r="BI63">
        <v>0</v>
      </c>
      <c r="BJ63">
        <v>0</v>
      </c>
      <c r="BK63">
        <v>0</v>
      </c>
      <c r="BL63">
        <v>0</v>
      </c>
      <c r="BM63">
        <v>0</v>
      </c>
      <c r="BN63">
        <v>0</v>
      </c>
      <c r="BO63">
        <v>0</v>
      </c>
      <c r="BP63">
        <v>0</v>
      </c>
      <c r="BQ63">
        <v>0</v>
      </c>
      <c r="BR63">
        <v>0</v>
      </c>
      <c r="BS63">
        <v>0</v>
      </c>
      <c r="BT63">
        <v>0</v>
      </c>
      <c r="BU63">
        <v>0</v>
      </c>
      <c r="BV63">
        <v>0</v>
      </c>
      <c r="BW63">
        <v>0</v>
      </c>
      <c r="CU63">
        <f>ROUND(AT63*Source!I513*AH63*AL63,2)</f>
        <v>0</v>
      </c>
      <c r="CV63">
        <f>ROUND(Y63*Source!I513,9)</f>
        <v>1.8</v>
      </c>
      <c r="CW63">
        <v>0</v>
      </c>
      <c r="CX63">
        <f>ROUND(Y63*Source!I513,9)</f>
        <v>1.8</v>
      </c>
      <c r="CY63">
        <f>AD63</f>
        <v>0</v>
      </c>
      <c r="CZ63">
        <f>AH63</f>
        <v>0</v>
      </c>
      <c r="DA63">
        <f>AL63</f>
        <v>1</v>
      </c>
      <c r="DB63">
        <f>ROUND((ROUND(AT63*CZ63,2)*2),6)</f>
        <v>0</v>
      </c>
      <c r="DC63">
        <f>ROUND((ROUND(AT63*AG63,2)*2),6)</f>
        <v>0</v>
      </c>
      <c r="DD63" t="s">
        <v>3</v>
      </c>
      <c r="DE63" t="s">
        <v>3</v>
      </c>
      <c r="DF63">
        <f t="shared" si="14"/>
        <v>0</v>
      </c>
      <c r="DG63">
        <f t="shared" si="15"/>
        <v>0</v>
      </c>
      <c r="DH63">
        <f t="shared" si="16"/>
        <v>0</v>
      </c>
      <c r="DI63">
        <f t="shared" si="17"/>
        <v>0</v>
      </c>
      <c r="DJ63">
        <f>DI63</f>
        <v>0</v>
      </c>
      <c r="DK63">
        <v>0</v>
      </c>
      <c r="DL63" t="s">
        <v>3</v>
      </c>
      <c r="DM63">
        <v>0</v>
      </c>
      <c r="DN63" t="s">
        <v>3</v>
      </c>
      <c r="DO63">
        <v>0</v>
      </c>
    </row>
    <row r="64" spans="1:119" x14ac:dyDescent="0.2">
      <c r="A64">
        <f>ROW(Source!A513)</f>
        <v>513</v>
      </c>
      <c r="B64">
        <v>1473091778</v>
      </c>
      <c r="C64">
        <v>1473093203</v>
      </c>
      <c r="D64">
        <v>1441836235</v>
      </c>
      <c r="E64">
        <v>1</v>
      </c>
      <c r="F64">
        <v>1</v>
      </c>
      <c r="G64">
        <v>15514512</v>
      </c>
      <c r="H64">
        <v>3</v>
      </c>
      <c r="I64" t="s">
        <v>387</v>
      </c>
      <c r="J64" t="s">
        <v>388</v>
      </c>
      <c r="K64" t="s">
        <v>389</v>
      </c>
      <c r="L64">
        <v>1346</v>
      </c>
      <c r="N64">
        <v>1009</v>
      </c>
      <c r="O64" t="s">
        <v>390</v>
      </c>
      <c r="P64" t="s">
        <v>390</v>
      </c>
      <c r="Q64">
        <v>1</v>
      </c>
      <c r="W64">
        <v>0</v>
      </c>
      <c r="X64">
        <v>-1595335418</v>
      </c>
      <c r="Y64">
        <f>(AT64*2)</f>
        <v>0.1</v>
      </c>
      <c r="AA64">
        <v>31.49</v>
      </c>
      <c r="AB64">
        <v>0</v>
      </c>
      <c r="AC64">
        <v>0</v>
      </c>
      <c r="AD64">
        <v>0</v>
      </c>
      <c r="AE64">
        <v>31.49</v>
      </c>
      <c r="AF64">
        <v>0</v>
      </c>
      <c r="AG64">
        <v>0</v>
      </c>
      <c r="AH64">
        <v>0</v>
      </c>
      <c r="AI64">
        <v>1</v>
      </c>
      <c r="AJ64">
        <v>1</v>
      </c>
      <c r="AK64">
        <v>1</v>
      </c>
      <c r="AL64">
        <v>1</v>
      </c>
      <c r="AM64">
        <v>-2</v>
      </c>
      <c r="AN64">
        <v>0</v>
      </c>
      <c r="AO64">
        <v>1</v>
      </c>
      <c r="AP64">
        <v>1</v>
      </c>
      <c r="AQ64">
        <v>0</v>
      </c>
      <c r="AR64">
        <v>0</v>
      </c>
      <c r="AS64" t="s">
        <v>3</v>
      </c>
      <c r="AT64">
        <v>0.05</v>
      </c>
      <c r="AU64" t="s">
        <v>173</v>
      </c>
      <c r="AV64">
        <v>0</v>
      </c>
      <c r="AW64">
        <v>2</v>
      </c>
      <c r="AX64">
        <v>1473456454</v>
      </c>
      <c r="AY64">
        <v>1</v>
      </c>
      <c r="AZ64">
        <v>0</v>
      </c>
      <c r="BA64">
        <v>149</v>
      </c>
      <c r="BB64">
        <v>0</v>
      </c>
      <c r="BC64">
        <v>0</v>
      </c>
      <c r="BD64">
        <v>0</v>
      </c>
      <c r="BE64">
        <v>0</v>
      </c>
      <c r="BF64">
        <v>0</v>
      </c>
      <c r="BG64">
        <v>0</v>
      </c>
      <c r="BH64">
        <v>0</v>
      </c>
      <c r="BI64">
        <v>0</v>
      </c>
      <c r="BJ64">
        <v>0</v>
      </c>
      <c r="BK64">
        <v>0</v>
      </c>
      <c r="BL64">
        <v>0</v>
      </c>
      <c r="BM64">
        <v>0</v>
      </c>
      <c r="BN64">
        <v>0</v>
      </c>
      <c r="BO64">
        <v>0</v>
      </c>
      <c r="BP64">
        <v>0</v>
      </c>
      <c r="BQ64">
        <v>0</v>
      </c>
      <c r="BR64">
        <v>0</v>
      </c>
      <c r="BS64">
        <v>0</v>
      </c>
      <c r="BT64">
        <v>0</v>
      </c>
      <c r="BU64">
        <v>0</v>
      </c>
      <c r="BV64">
        <v>0</v>
      </c>
      <c r="BW64">
        <v>0</v>
      </c>
      <c r="CV64">
        <v>0</v>
      </c>
      <c r="CW64">
        <v>0</v>
      </c>
      <c r="CX64">
        <f>ROUND(Y64*Source!I513,9)</f>
        <v>0.3</v>
      </c>
      <c r="CY64">
        <f>AA64</f>
        <v>31.49</v>
      </c>
      <c r="CZ64">
        <f>AE64</f>
        <v>31.49</v>
      </c>
      <c r="DA64">
        <f>AI64</f>
        <v>1</v>
      </c>
      <c r="DB64">
        <f>ROUND((ROUND(AT64*CZ64,2)*2),6)</f>
        <v>3.14</v>
      </c>
      <c r="DC64">
        <f>ROUND((ROUND(AT64*AG64,2)*2),6)</f>
        <v>0</v>
      </c>
      <c r="DD64" t="s">
        <v>3</v>
      </c>
      <c r="DE64" t="s">
        <v>3</v>
      </c>
      <c r="DF64">
        <f t="shared" si="14"/>
        <v>9.4499999999999993</v>
      </c>
      <c r="DG64">
        <f t="shared" si="15"/>
        <v>0</v>
      </c>
      <c r="DH64">
        <f t="shared" si="16"/>
        <v>0</v>
      </c>
      <c r="DI64">
        <f t="shared" si="17"/>
        <v>0</v>
      </c>
      <c r="DJ64">
        <f>DF64</f>
        <v>9.4499999999999993</v>
      </c>
      <c r="DK64">
        <v>0</v>
      </c>
      <c r="DL64" t="s">
        <v>3</v>
      </c>
      <c r="DM64">
        <v>0</v>
      </c>
      <c r="DN64" t="s">
        <v>3</v>
      </c>
      <c r="DO64">
        <v>0</v>
      </c>
    </row>
    <row r="65" spans="1:119" x14ac:dyDescent="0.2">
      <c r="A65">
        <f>ROW(Source!A513)</f>
        <v>513</v>
      </c>
      <c r="B65">
        <v>1473091778</v>
      </c>
      <c r="C65">
        <v>1473093203</v>
      </c>
      <c r="D65">
        <v>1441834628</v>
      </c>
      <c r="E65">
        <v>1</v>
      </c>
      <c r="F65">
        <v>1</v>
      </c>
      <c r="G65">
        <v>15514512</v>
      </c>
      <c r="H65">
        <v>3</v>
      </c>
      <c r="I65" t="s">
        <v>436</v>
      </c>
      <c r="J65" t="s">
        <v>437</v>
      </c>
      <c r="K65" t="s">
        <v>438</v>
      </c>
      <c r="L65">
        <v>1348</v>
      </c>
      <c r="N65">
        <v>1009</v>
      </c>
      <c r="O65" t="s">
        <v>401</v>
      </c>
      <c r="P65" t="s">
        <v>401</v>
      </c>
      <c r="Q65">
        <v>1000</v>
      </c>
      <c r="W65">
        <v>0</v>
      </c>
      <c r="X65">
        <v>779500846</v>
      </c>
      <c r="Y65">
        <f>(AT65*2)</f>
        <v>8.0000000000000007E-5</v>
      </c>
      <c r="AA65">
        <v>73951.73</v>
      </c>
      <c r="AB65">
        <v>0</v>
      </c>
      <c r="AC65">
        <v>0</v>
      </c>
      <c r="AD65">
        <v>0</v>
      </c>
      <c r="AE65">
        <v>73951.73</v>
      </c>
      <c r="AF65">
        <v>0</v>
      </c>
      <c r="AG65">
        <v>0</v>
      </c>
      <c r="AH65">
        <v>0</v>
      </c>
      <c r="AI65">
        <v>1</v>
      </c>
      <c r="AJ65">
        <v>1</v>
      </c>
      <c r="AK65">
        <v>1</v>
      </c>
      <c r="AL65">
        <v>1</v>
      </c>
      <c r="AM65">
        <v>-2</v>
      </c>
      <c r="AN65">
        <v>0</v>
      </c>
      <c r="AO65">
        <v>1</v>
      </c>
      <c r="AP65">
        <v>1</v>
      </c>
      <c r="AQ65">
        <v>0</v>
      </c>
      <c r="AR65">
        <v>0</v>
      </c>
      <c r="AS65" t="s">
        <v>3</v>
      </c>
      <c r="AT65">
        <v>4.0000000000000003E-5</v>
      </c>
      <c r="AU65" t="s">
        <v>173</v>
      </c>
      <c r="AV65">
        <v>0</v>
      </c>
      <c r="AW65">
        <v>2</v>
      </c>
      <c r="AX65">
        <v>1473456455</v>
      </c>
      <c r="AY65">
        <v>1</v>
      </c>
      <c r="AZ65">
        <v>0</v>
      </c>
      <c r="BA65">
        <v>150</v>
      </c>
      <c r="BB65">
        <v>0</v>
      </c>
      <c r="BC65">
        <v>0</v>
      </c>
      <c r="BD65">
        <v>0</v>
      </c>
      <c r="BE65">
        <v>0</v>
      </c>
      <c r="BF65">
        <v>0</v>
      </c>
      <c r="BG65">
        <v>0</v>
      </c>
      <c r="BH65">
        <v>0</v>
      </c>
      <c r="BI65">
        <v>0</v>
      </c>
      <c r="BJ65">
        <v>0</v>
      </c>
      <c r="BK65">
        <v>0</v>
      </c>
      <c r="BL65">
        <v>0</v>
      </c>
      <c r="BM65">
        <v>0</v>
      </c>
      <c r="BN65">
        <v>0</v>
      </c>
      <c r="BO65">
        <v>0</v>
      </c>
      <c r="BP65">
        <v>0</v>
      </c>
      <c r="BQ65">
        <v>0</v>
      </c>
      <c r="BR65">
        <v>0</v>
      </c>
      <c r="BS65">
        <v>0</v>
      </c>
      <c r="BT65">
        <v>0</v>
      </c>
      <c r="BU65">
        <v>0</v>
      </c>
      <c r="BV65">
        <v>0</v>
      </c>
      <c r="BW65">
        <v>0</v>
      </c>
      <c r="CV65">
        <v>0</v>
      </c>
      <c r="CW65">
        <v>0</v>
      </c>
      <c r="CX65">
        <f>ROUND(Y65*Source!I513,9)</f>
        <v>2.4000000000000001E-4</v>
      </c>
      <c r="CY65">
        <f>AA65</f>
        <v>73951.73</v>
      </c>
      <c r="CZ65">
        <f>AE65</f>
        <v>73951.73</v>
      </c>
      <c r="DA65">
        <f>AI65</f>
        <v>1</v>
      </c>
      <c r="DB65">
        <f>ROUND((ROUND(AT65*CZ65,2)*2),6)</f>
        <v>5.92</v>
      </c>
      <c r="DC65">
        <f>ROUND((ROUND(AT65*AG65,2)*2),6)</f>
        <v>0</v>
      </c>
      <c r="DD65" t="s">
        <v>3</v>
      </c>
      <c r="DE65" t="s">
        <v>3</v>
      </c>
      <c r="DF65">
        <f t="shared" ref="DF65:DF96" si="18">ROUND(ROUND(AE65,2)*CX65,2)</f>
        <v>17.75</v>
      </c>
      <c r="DG65">
        <f t="shared" ref="DG65:DG96" si="19">ROUND(ROUND(AF65,2)*CX65,2)</f>
        <v>0</v>
      </c>
      <c r="DH65">
        <f t="shared" ref="DH65:DH96" si="20">ROUND(ROUND(AG65,2)*CX65,2)</f>
        <v>0</v>
      </c>
      <c r="DI65">
        <f t="shared" ref="DI65:DI96" si="21">ROUND(ROUND(AH65,2)*CX65,2)</f>
        <v>0</v>
      </c>
      <c r="DJ65">
        <f>DF65</f>
        <v>17.75</v>
      </c>
      <c r="DK65">
        <v>0</v>
      </c>
      <c r="DL65" t="s">
        <v>3</v>
      </c>
      <c r="DM65">
        <v>0</v>
      </c>
      <c r="DN65" t="s">
        <v>3</v>
      </c>
      <c r="DO65">
        <v>0</v>
      </c>
    </row>
    <row r="66" spans="1:119" x14ac:dyDescent="0.2">
      <c r="A66">
        <f>ROW(Source!A514)</f>
        <v>514</v>
      </c>
      <c r="B66">
        <v>1473091778</v>
      </c>
      <c r="C66">
        <v>1473093210</v>
      </c>
      <c r="D66">
        <v>1441819193</v>
      </c>
      <c r="E66">
        <v>15514512</v>
      </c>
      <c r="F66">
        <v>1</v>
      </c>
      <c r="G66">
        <v>15514512</v>
      </c>
      <c r="H66">
        <v>1</v>
      </c>
      <c r="I66" t="s">
        <v>380</v>
      </c>
      <c r="J66" t="s">
        <v>3</v>
      </c>
      <c r="K66" t="s">
        <v>381</v>
      </c>
      <c r="L66">
        <v>1191</v>
      </c>
      <c r="N66">
        <v>1013</v>
      </c>
      <c r="O66" t="s">
        <v>382</v>
      </c>
      <c r="P66" t="s">
        <v>382</v>
      </c>
      <c r="Q66">
        <v>1</v>
      </c>
      <c r="W66">
        <v>0</v>
      </c>
      <c r="X66">
        <v>476480486</v>
      </c>
      <c r="Y66">
        <f>(AT66*4)</f>
        <v>0.68</v>
      </c>
      <c r="AA66">
        <v>0</v>
      </c>
      <c r="AB66">
        <v>0</v>
      </c>
      <c r="AC66">
        <v>0</v>
      </c>
      <c r="AD66">
        <v>0</v>
      </c>
      <c r="AE66">
        <v>0</v>
      </c>
      <c r="AF66">
        <v>0</v>
      </c>
      <c r="AG66">
        <v>0</v>
      </c>
      <c r="AH66">
        <v>0</v>
      </c>
      <c r="AI66">
        <v>1</v>
      </c>
      <c r="AJ66">
        <v>1</v>
      </c>
      <c r="AK66">
        <v>1</v>
      </c>
      <c r="AL66">
        <v>1</v>
      </c>
      <c r="AM66">
        <v>-2</v>
      </c>
      <c r="AN66">
        <v>0</v>
      </c>
      <c r="AO66">
        <v>1</v>
      </c>
      <c r="AP66">
        <v>1</v>
      </c>
      <c r="AQ66">
        <v>0</v>
      </c>
      <c r="AR66">
        <v>0</v>
      </c>
      <c r="AS66" t="s">
        <v>3</v>
      </c>
      <c r="AT66">
        <v>0.17</v>
      </c>
      <c r="AU66" t="s">
        <v>28</v>
      </c>
      <c r="AV66">
        <v>1</v>
      </c>
      <c r="AW66">
        <v>2</v>
      </c>
      <c r="AX66">
        <v>1473456456</v>
      </c>
      <c r="AY66">
        <v>1</v>
      </c>
      <c r="AZ66">
        <v>0</v>
      </c>
      <c r="BA66">
        <v>151</v>
      </c>
      <c r="BB66">
        <v>0</v>
      </c>
      <c r="BC66">
        <v>0</v>
      </c>
      <c r="BD66">
        <v>0</v>
      </c>
      <c r="BE66">
        <v>0</v>
      </c>
      <c r="BF66">
        <v>0</v>
      </c>
      <c r="BG66">
        <v>0</v>
      </c>
      <c r="BH66">
        <v>0</v>
      </c>
      <c r="BI66">
        <v>0</v>
      </c>
      <c r="BJ66">
        <v>0</v>
      </c>
      <c r="BK66">
        <v>0</v>
      </c>
      <c r="BL66">
        <v>0</v>
      </c>
      <c r="BM66">
        <v>0</v>
      </c>
      <c r="BN66">
        <v>0</v>
      </c>
      <c r="BO66">
        <v>0</v>
      </c>
      <c r="BP66">
        <v>0</v>
      </c>
      <c r="BQ66">
        <v>0</v>
      </c>
      <c r="BR66">
        <v>0</v>
      </c>
      <c r="BS66">
        <v>0</v>
      </c>
      <c r="BT66">
        <v>0</v>
      </c>
      <c r="BU66">
        <v>0</v>
      </c>
      <c r="BV66">
        <v>0</v>
      </c>
      <c r="BW66">
        <v>0</v>
      </c>
      <c r="CU66">
        <f>ROUND(AT66*Source!I514*AH66*AL66,2)</f>
        <v>0</v>
      </c>
      <c r="CV66">
        <f>ROUND(Y66*Source!I514,9)</f>
        <v>0.68</v>
      </c>
      <c r="CW66">
        <v>0</v>
      </c>
      <c r="CX66">
        <f>ROUND(Y66*Source!I514,9)</f>
        <v>0.68</v>
      </c>
      <c r="CY66">
        <f>AD66</f>
        <v>0</v>
      </c>
      <c r="CZ66">
        <f>AH66</f>
        <v>0</v>
      </c>
      <c r="DA66">
        <f>AL66</f>
        <v>1</v>
      </c>
      <c r="DB66">
        <f>ROUND((ROUND(AT66*CZ66,2)*4),6)</f>
        <v>0</v>
      </c>
      <c r="DC66">
        <f>ROUND((ROUND(AT66*AG66,2)*4),6)</f>
        <v>0</v>
      </c>
      <c r="DD66" t="s">
        <v>3</v>
      </c>
      <c r="DE66" t="s">
        <v>3</v>
      </c>
      <c r="DF66">
        <f t="shared" si="18"/>
        <v>0</v>
      </c>
      <c r="DG66">
        <f t="shared" si="19"/>
        <v>0</v>
      </c>
      <c r="DH66">
        <f t="shared" si="20"/>
        <v>0</v>
      </c>
      <c r="DI66">
        <f t="shared" si="21"/>
        <v>0</v>
      </c>
      <c r="DJ66">
        <f>DI66</f>
        <v>0</v>
      </c>
      <c r="DK66">
        <v>0</v>
      </c>
      <c r="DL66" t="s">
        <v>3</v>
      </c>
      <c r="DM66">
        <v>0</v>
      </c>
      <c r="DN66" t="s">
        <v>3</v>
      </c>
      <c r="DO66">
        <v>0</v>
      </c>
    </row>
    <row r="67" spans="1:119" x14ac:dyDescent="0.2">
      <c r="A67">
        <f>ROW(Source!A514)</f>
        <v>514</v>
      </c>
      <c r="B67">
        <v>1473091778</v>
      </c>
      <c r="C67">
        <v>1473093210</v>
      </c>
      <c r="D67">
        <v>1441834258</v>
      </c>
      <c r="E67">
        <v>1</v>
      </c>
      <c r="F67">
        <v>1</v>
      </c>
      <c r="G67">
        <v>15514512</v>
      </c>
      <c r="H67">
        <v>2</v>
      </c>
      <c r="I67" t="s">
        <v>383</v>
      </c>
      <c r="J67" t="s">
        <v>384</v>
      </c>
      <c r="K67" t="s">
        <v>385</v>
      </c>
      <c r="L67">
        <v>1368</v>
      </c>
      <c r="N67">
        <v>1011</v>
      </c>
      <c r="O67" t="s">
        <v>386</v>
      </c>
      <c r="P67" t="s">
        <v>386</v>
      </c>
      <c r="Q67">
        <v>1</v>
      </c>
      <c r="W67">
        <v>0</v>
      </c>
      <c r="X67">
        <v>1077756263</v>
      </c>
      <c r="Y67">
        <f>(AT67*4)</f>
        <v>0.04</v>
      </c>
      <c r="AA67">
        <v>0</v>
      </c>
      <c r="AB67">
        <v>1303.01</v>
      </c>
      <c r="AC67">
        <v>826.2</v>
      </c>
      <c r="AD67">
        <v>0</v>
      </c>
      <c r="AE67">
        <v>0</v>
      </c>
      <c r="AF67">
        <v>1303.01</v>
      </c>
      <c r="AG67">
        <v>826.2</v>
      </c>
      <c r="AH67">
        <v>0</v>
      </c>
      <c r="AI67">
        <v>1</v>
      </c>
      <c r="AJ67">
        <v>1</v>
      </c>
      <c r="AK67">
        <v>1</v>
      </c>
      <c r="AL67">
        <v>1</v>
      </c>
      <c r="AM67">
        <v>-2</v>
      </c>
      <c r="AN67">
        <v>0</v>
      </c>
      <c r="AO67">
        <v>1</v>
      </c>
      <c r="AP67">
        <v>1</v>
      </c>
      <c r="AQ67">
        <v>0</v>
      </c>
      <c r="AR67">
        <v>0</v>
      </c>
      <c r="AS67" t="s">
        <v>3</v>
      </c>
      <c r="AT67">
        <v>0.01</v>
      </c>
      <c r="AU67" t="s">
        <v>28</v>
      </c>
      <c r="AV67">
        <v>0</v>
      </c>
      <c r="AW67">
        <v>2</v>
      </c>
      <c r="AX67">
        <v>1473456457</v>
      </c>
      <c r="AY67">
        <v>1</v>
      </c>
      <c r="AZ67">
        <v>0</v>
      </c>
      <c r="BA67">
        <v>152</v>
      </c>
      <c r="BB67">
        <v>0</v>
      </c>
      <c r="BC67">
        <v>0</v>
      </c>
      <c r="BD67">
        <v>0</v>
      </c>
      <c r="BE67">
        <v>0</v>
      </c>
      <c r="BF67">
        <v>0</v>
      </c>
      <c r="BG67">
        <v>0</v>
      </c>
      <c r="BH67">
        <v>0</v>
      </c>
      <c r="BI67">
        <v>0</v>
      </c>
      <c r="BJ67">
        <v>0</v>
      </c>
      <c r="BK67">
        <v>0</v>
      </c>
      <c r="BL67">
        <v>0</v>
      </c>
      <c r="BM67">
        <v>0</v>
      </c>
      <c r="BN67">
        <v>0</v>
      </c>
      <c r="BO67">
        <v>0</v>
      </c>
      <c r="BP67">
        <v>0</v>
      </c>
      <c r="BQ67">
        <v>0</v>
      </c>
      <c r="BR67">
        <v>0</v>
      </c>
      <c r="BS67">
        <v>0</v>
      </c>
      <c r="BT67">
        <v>0</v>
      </c>
      <c r="BU67">
        <v>0</v>
      </c>
      <c r="BV67">
        <v>0</v>
      </c>
      <c r="BW67">
        <v>0</v>
      </c>
      <c r="CV67">
        <v>0</v>
      </c>
      <c r="CW67">
        <f>ROUND(Y67*Source!I514*DO67,9)</f>
        <v>0</v>
      </c>
      <c r="CX67">
        <f>ROUND(Y67*Source!I514,9)</f>
        <v>0.04</v>
      </c>
      <c r="CY67">
        <f>AB67</f>
        <v>1303.01</v>
      </c>
      <c r="CZ67">
        <f>AF67</f>
        <v>1303.01</v>
      </c>
      <c r="DA67">
        <f>AJ67</f>
        <v>1</v>
      </c>
      <c r="DB67">
        <f>ROUND((ROUND(AT67*CZ67,2)*4),6)</f>
        <v>52.12</v>
      </c>
      <c r="DC67">
        <f>ROUND((ROUND(AT67*AG67,2)*4),6)</f>
        <v>33.04</v>
      </c>
      <c r="DD67" t="s">
        <v>3</v>
      </c>
      <c r="DE67" t="s">
        <v>3</v>
      </c>
      <c r="DF67">
        <f t="shared" si="18"/>
        <v>0</v>
      </c>
      <c r="DG67">
        <f t="shared" si="19"/>
        <v>52.12</v>
      </c>
      <c r="DH67">
        <f t="shared" si="20"/>
        <v>33.049999999999997</v>
      </c>
      <c r="DI67">
        <f t="shared" si="21"/>
        <v>0</v>
      </c>
      <c r="DJ67">
        <f>DG67</f>
        <v>52.12</v>
      </c>
      <c r="DK67">
        <v>0</v>
      </c>
      <c r="DL67" t="s">
        <v>3</v>
      </c>
      <c r="DM67">
        <v>0</v>
      </c>
      <c r="DN67" t="s">
        <v>3</v>
      </c>
      <c r="DO67">
        <v>0</v>
      </c>
    </row>
    <row r="68" spans="1:119" x14ac:dyDescent="0.2">
      <c r="A68">
        <f>ROW(Source!A514)</f>
        <v>514</v>
      </c>
      <c r="B68">
        <v>1473091778</v>
      </c>
      <c r="C68">
        <v>1473093210</v>
      </c>
      <c r="D68">
        <v>1441836186</v>
      </c>
      <c r="E68">
        <v>1</v>
      </c>
      <c r="F68">
        <v>1</v>
      </c>
      <c r="G68">
        <v>15514512</v>
      </c>
      <c r="H68">
        <v>3</v>
      </c>
      <c r="I68" t="s">
        <v>430</v>
      </c>
      <c r="J68" t="s">
        <v>431</v>
      </c>
      <c r="K68" t="s">
        <v>432</v>
      </c>
      <c r="L68">
        <v>1346</v>
      </c>
      <c r="N68">
        <v>1009</v>
      </c>
      <c r="O68" t="s">
        <v>390</v>
      </c>
      <c r="P68" t="s">
        <v>390</v>
      </c>
      <c r="Q68">
        <v>1</v>
      </c>
      <c r="W68">
        <v>0</v>
      </c>
      <c r="X68">
        <v>1299790764</v>
      </c>
      <c r="Y68">
        <f>(AT68*4)</f>
        <v>0.04</v>
      </c>
      <c r="AA68">
        <v>494.57</v>
      </c>
      <c r="AB68">
        <v>0</v>
      </c>
      <c r="AC68">
        <v>0</v>
      </c>
      <c r="AD68">
        <v>0</v>
      </c>
      <c r="AE68">
        <v>494.57</v>
      </c>
      <c r="AF68">
        <v>0</v>
      </c>
      <c r="AG68">
        <v>0</v>
      </c>
      <c r="AH68">
        <v>0</v>
      </c>
      <c r="AI68">
        <v>1</v>
      </c>
      <c r="AJ68">
        <v>1</v>
      </c>
      <c r="AK68">
        <v>1</v>
      </c>
      <c r="AL68">
        <v>1</v>
      </c>
      <c r="AM68">
        <v>-2</v>
      </c>
      <c r="AN68">
        <v>0</v>
      </c>
      <c r="AO68">
        <v>1</v>
      </c>
      <c r="AP68">
        <v>1</v>
      </c>
      <c r="AQ68">
        <v>0</v>
      </c>
      <c r="AR68">
        <v>0</v>
      </c>
      <c r="AS68" t="s">
        <v>3</v>
      </c>
      <c r="AT68">
        <v>0.01</v>
      </c>
      <c r="AU68" t="s">
        <v>28</v>
      </c>
      <c r="AV68">
        <v>0</v>
      </c>
      <c r="AW68">
        <v>2</v>
      </c>
      <c r="AX68">
        <v>1473456458</v>
      </c>
      <c r="AY68">
        <v>1</v>
      </c>
      <c r="AZ68">
        <v>0</v>
      </c>
      <c r="BA68">
        <v>153</v>
      </c>
      <c r="BB68">
        <v>0</v>
      </c>
      <c r="BC68">
        <v>0</v>
      </c>
      <c r="BD68">
        <v>0</v>
      </c>
      <c r="BE68">
        <v>0</v>
      </c>
      <c r="BF68">
        <v>0</v>
      </c>
      <c r="BG68">
        <v>0</v>
      </c>
      <c r="BH68">
        <v>0</v>
      </c>
      <c r="BI68">
        <v>0</v>
      </c>
      <c r="BJ68">
        <v>0</v>
      </c>
      <c r="BK68">
        <v>0</v>
      </c>
      <c r="BL68">
        <v>0</v>
      </c>
      <c r="BM68">
        <v>0</v>
      </c>
      <c r="BN68">
        <v>0</v>
      </c>
      <c r="BO68">
        <v>0</v>
      </c>
      <c r="BP68">
        <v>0</v>
      </c>
      <c r="BQ68">
        <v>0</v>
      </c>
      <c r="BR68">
        <v>0</v>
      </c>
      <c r="BS68">
        <v>0</v>
      </c>
      <c r="BT68">
        <v>0</v>
      </c>
      <c r="BU68">
        <v>0</v>
      </c>
      <c r="BV68">
        <v>0</v>
      </c>
      <c r="BW68">
        <v>0</v>
      </c>
      <c r="CV68">
        <v>0</v>
      </c>
      <c r="CW68">
        <v>0</v>
      </c>
      <c r="CX68">
        <f>ROUND(Y68*Source!I514,9)</f>
        <v>0.04</v>
      </c>
      <c r="CY68">
        <f>AA68</f>
        <v>494.57</v>
      </c>
      <c r="CZ68">
        <f>AE68</f>
        <v>494.57</v>
      </c>
      <c r="DA68">
        <f>AI68</f>
        <v>1</v>
      </c>
      <c r="DB68">
        <f>ROUND((ROUND(AT68*CZ68,2)*4),6)</f>
        <v>19.8</v>
      </c>
      <c r="DC68">
        <f>ROUND((ROUND(AT68*AG68,2)*4),6)</f>
        <v>0</v>
      </c>
      <c r="DD68" t="s">
        <v>3</v>
      </c>
      <c r="DE68" t="s">
        <v>3</v>
      </c>
      <c r="DF68">
        <f t="shared" si="18"/>
        <v>19.78</v>
      </c>
      <c r="DG68">
        <f t="shared" si="19"/>
        <v>0</v>
      </c>
      <c r="DH68">
        <f t="shared" si="20"/>
        <v>0</v>
      </c>
      <c r="DI68">
        <f t="shared" si="21"/>
        <v>0</v>
      </c>
      <c r="DJ68">
        <f>DF68</f>
        <v>19.78</v>
      </c>
      <c r="DK68">
        <v>0</v>
      </c>
      <c r="DL68" t="s">
        <v>3</v>
      </c>
      <c r="DM68">
        <v>0</v>
      </c>
      <c r="DN68" t="s">
        <v>3</v>
      </c>
      <c r="DO68">
        <v>0</v>
      </c>
    </row>
    <row r="69" spans="1:119" x14ac:dyDescent="0.2">
      <c r="A69">
        <f>ROW(Source!A514)</f>
        <v>514</v>
      </c>
      <c r="B69">
        <v>1473091778</v>
      </c>
      <c r="C69">
        <v>1473093210</v>
      </c>
      <c r="D69">
        <v>1441836230</v>
      </c>
      <c r="E69">
        <v>1</v>
      </c>
      <c r="F69">
        <v>1</v>
      </c>
      <c r="G69">
        <v>15514512</v>
      </c>
      <c r="H69">
        <v>3</v>
      </c>
      <c r="I69" t="s">
        <v>433</v>
      </c>
      <c r="J69" t="s">
        <v>434</v>
      </c>
      <c r="K69" t="s">
        <v>435</v>
      </c>
      <c r="L69">
        <v>1327</v>
      </c>
      <c r="N69">
        <v>1005</v>
      </c>
      <c r="O69" t="s">
        <v>419</v>
      </c>
      <c r="P69" t="s">
        <v>419</v>
      </c>
      <c r="Q69">
        <v>1</v>
      </c>
      <c r="W69">
        <v>0</v>
      </c>
      <c r="X69">
        <v>-843547561</v>
      </c>
      <c r="Y69">
        <f>(AT69*4)</f>
        <v>0.08</v>
      </c>
      <c r="AA69">
        <v>46</v>
      </c>
      <c r="AB69">
        <v>0</v>
      </c>
      <c r="AC69">
        <v>0</v>
      </c>
      <c r="AD69">
        <v>0</v>
      </c>
      <c r="AE69">
        <v>46</v>
      </c>
      <c r="AF69">
        <v>0</v>
      </c>
      <c r="AG69">
        <v>0</v>
      </c>
      <c r="AH69">
        <v>0</v>
      </c>
      <c r="AI69">
        <v>1</v>
      </c>
      <c r="AJ69">
        <v>1</v>
      </c>
      <c r="AK69">
        <v>1</v>
      </c>
      <c r="AL69">
        <v>1</v>
      </c>
      <c r="AM69">
        <v>-2</v>
      </c>
      <c r="AN69">
        <v>0</v>
      </c>
      <c r="AO69">
        <v>1</v>
      </c>
      <c r="AP69">
        <v>1</v>
      </c>
      <c r="AQ69">
        <v>0</v>
      </c>
      <c r="AR69">
        <v>0</v>
      </c>
      <c r="AS69" t="s">
        <v>3</v>
      </c>
      <c r="AT69">
        <v>0.02</v>
      </c>
      <c r="AU69" t="s">
        <v>28</v>
      </c>
      <c r="AV69">
        <v>0</v>
      </c>
      <c r="AW69">
        <v>2</v>
      </c>
      <c r="AX69">
        <v>1473456459</v>
      </c>
      <c r="AY69">
        <v>1</v>
      </c>
      <c r="AZ69">
        <v>0</v>
      </c>
      <c r="BA69">
        <v>154</v>
      </c>
      <c r="BB69">
        <v>0</v>
      </c>
      <c r="BC69">
        <v>0</v>
      </c>
      <c r="BD69">
        <v>0</v>
      </c>
      <c r="BE69">
        <v>0</v>
      </c>
      <c r="BF69">
        <v>0</v>
      </c>
      <c r="BG69">
        <v>0</v>
      </c>
      <c r="BH69">
        <v>0</v>
      </c>
      <c r="BI69">
        <v>0</v>
      </c>
      <c r="BJ69">
        <v>0</v>
      </c>
      <c r="BK69">
        <v>0</v>
      </c>
      <c r="BL69">
        <v>0</v>
      </c>
      <c r="BM69">
        <v>0</v>
      </c>
      <c r="BN69">
        <v>0</v>
      </c>
      <c r="BO69">
        <v>0</v>
      </c>
      <c r="BP69">
        <v>0</v>
      </c>
      <c r="BQ69">
        <v>0</v>
      </c>
      <c r="BR69">
        <v>0</v>
      </c>
      <c r="BS69">
        <v>0</v>
      </c>
      <c r="BT69">
        <v>0</v>
      </c>
      <c r="BU69">
        <v>0</v>
      </c>
      <c r="BV69">
        <v>0</v>
      </c>
      <c r="BW69">
        <v>0</v>
      </c>
      <c r="CV69">
        <v>0</v>
      </c>
      <c r="CW69">
        <v>0</v>
      </c>
      <c r="CX69">
        <f>ROUND(Y69*Source!I514,9)</f>
        <v>0.08</v>
      </c>
      <c r="CY69">
        <f>AA69</f>
        <v>46</v>
      </c>
      <c r="CZ69">
        <f>AE69</f>
        <v>46</v>
      </c>
      <c r="DA69">
        <f>AI69</f>
        <v>1</v>
      </c>
      <c r="DB69">
        <f>ROUND((ROUND(AT69*CZ69,2)*4),6)</f>
        <v>3.68</v>
      </c>
      <c r="DC69">
        <f>ROUND((ROUND(AT69*AG69,2)*4),6)</f>
        <v>0</v>
      </c>
      <c r="DD69" t="s">
        <v>3</v>
      </c>
      <c r="DE69" t="s">
        <v>3</v>
      </c>
      <c r="DF69">
        <f t="shared" si="18"/>
        <v>3.68</v>
      </c>
      <c r="DG69">
        <f t="shared" si="19"/>
        <v>0</v>
      </c>
      <c r="DH69">
        <f t="shared" si="20"/>
        <v>0</v>
      </c>
      <c r="DI69">
        <f t="shared" si="21"/>
        <v>0</v>
      </c>
      <c r="DJ69">
        <f>DF69</f>
        <v>3.68</v>
      </c>
      <c r="DK69">
        <v>0</v>
      </c>
      <c r="DL69" t="s">
        <v>3</v>
      </c>
      <c r="DM69">
        <v>0</v>
      </c>
      <c r="DN69" t="s">
        <v>3</v>
      </c>
      <c r="DO69">
        <v>0</v>
      </c>
    </row>
    <row r="70" spans="1:119" x14ac:dyDescent="0.2">
      <c r="A70">
        <f>ROW(Source!A515)</f>
        <v>515</v>
      </c>
      <c r="B70">
        <v>1473091778</v>
      </c>
      <c r="C70">
        <v>1473093219</v>
      </c>
      <c r="D70">
        <v>1441819193</v>
      </c>
      <c r="E70">
        <v>15514512</v>
      </c>
      <c r="F70">
        <v>1</v>
      </c>
      <c r="G70">
        <v>15514512</v>
      </c>
      <c r="H70">
        <v>1</v>
      </c>
      <c r="I70" t="s">
        <v>380</v>
      </c>
      <c r="J70" t="s">
        <v>3</v>
      </c>
      <c r="K70" t="s">
        <v>381</v>
      </c>
      <c r="L70">
        <v>1191</v>
      </c>
      <c r="N70">
        <v>1013</v>
      </c>
      <c r="O70" t="s">
        <v>382</v>
      </c>
      <c r="P70" t="s">
        <v>382</v>
      </c>
      <c r="Q70">
        <v>1</v>
      </c>
      <c r="W70">
        <v>0</v>
      </c>
      <c r="X70">
        <v>476480486</v>
      </c>
      <c r="Y70">
        <f>(AT70*2)</f>
        <v>0.6</v>
      </c>
      <c r="AA70">
        <v>0</v>
      </c>
      <c r="AB70">
        <v>0</v>
      </c>
      <c r="AC70">
        <v>0</v>
      </c>
      <c r="AD70">
        <v>0</v>
      </c>
      <c r="AE70">
        <v>0</v>
      </c>
      <c r="AF70">
        <v>0</v>
      </c>
      <c r="AG70">
        <v>0</v>
      </c>
      <c r="AH70">
        <v>0</v>
      </c>
      <c r="AI70">
        <v>1</v>
      </c>
      <c r="AJ70">
        <v>1</v>
      </c>
      <c r="AK70">
        <v>1</v>
      </c>
      <c r="AL70">
        <v>1</v>
      </c>
      <c r="AM70">
        <v>-2</v>
      </c>
      <c r="AN70">
        <v>0</v>
      </c>
      <c r="AO70">
        <v>1</v>
      </c>
      <c r="AP70">
        <v>1</v>
      </c>
      <c r="AQ70">
        <v>0</v>
      </c>
      <c r="AR70">
        <v>0</v>
      </c>
      <c r="AS70" t="s">
        <v>3</v>
      </c>
      <c r="AT70">
        <v>0.3</v>
      </c>
      <c r="AU70" t="s">
        <v>173</v>
      </c>
      <c r="AV70">
        <v>1</v>
      </c>
      <c r="AW70">
        <v>2</v>
      </c>
      <c r="AX70">
        <v>1473456466</v>
      </c>
      <c r="AY70">
        <v>1</v>
      </c>
      <c r="AZ70">
        <v>0</v>
      </c>
      <c r="BA70">
        <v>155</v>
      </c>
      <c r="BB70">
        <v>0</v>
      </c>
      <c r="BC70">
        <v>0</v>
      </c>
      <c r="BD70">
        <v>0</v>
      </c>
      <c r="BE70">
        <v>0</v>
      </c>
      <c r="BF70">
        <v>0</v>
      </c>
      <c r="BG70">
        <v>0</v>
      </c>
      <c r="BH70">
        <v>0</v>
      </c>
      <c r="BI70">
        <v>0</v>
      </c>
      <c r="BJ70">
        <v>0</v>
      </c>
      <c r="BK70">
        <v>0</v>
      </c>
      <c r="BL70">
        <v>0</v>
      </c>
      <c r="BM70">
        <v>0</v>
      </c>
      <c r="BN70">
        <v>0</v>
      </c>
      <c r="BO70">
        <v>0</v>
      </c>
      <c r="BP70">
        <v>0</v>
      </c>
      <c r="BQ70">
        <v>0</v>
      </c>
      <c r="BR70">
        <v>0</v>
      </c>
      <c r="BS70">
        <v>0</v>
      </c>
      <c r="BT70">
        <v>0</v>
      </c>
      <c r="BU70">
        <v>0</v>
      </c>
      <c r="BV70">
        <v>0</v>
      </c>
      <c r="BW70">
        <v>0</v>
      </c>
      <c r="CU70">
        <f>ROUND(AT70*Source!I515*AH70*AL70,2)</f>
        <v>0</v>
      </c>
      <c r="CV70">
        <f>ROUND(Y70*Source!I515,9)</f>
        <v>3</v>
      </c>
      <c r="CW70">
        <v>0</v>
      </c>
      <c r="CX70">
        <f>ROUND(Y70*Source!I515,9)</f>
        <v>3</v>
      </c>
      <c r="CY70">
        <f>AD70</f>
        <v>0</v>
      </c>
      <c r="CZ70">
        <f>AH70</f>
        <v>0</v>
      </c>
      <c r="DA70">
        <f>AL70</f>
        <v>1</v>
      </c>
      <c r="DB70">
        <f>ROUND((ROUND(AT70*CZ70,2)*2),6)</f>
        <v>0</v>
      </c>
      <c r="DC70">
        <f>ROUND((ROUND(AT70*AG70,2)*2),6)</f>
        <v>0</v>
      </c>
      <c r="DD70" t="s">
        <v>3</v>
      </c>
      <c r="DE70" t="s">
        <v>3</v>
      </c>
      <c r="DF70">
        <f t="shared" si="18"/>
        <v>0</v>
      </c>
      <c r="DG70">
        <f t="shared" si="19"/>
        <v>0</v>
      </c>
      <c r="DH70">
        <f t="shared" si="20"/>
        <v>0</v>
      </c>
      <c r="DI70">
        <f t="shared" si="21"/>
        <v>0</v>
      </c>
      <c r="DJ70">
        <f>DI70</f>
        <v>0</v>
      </c>
      <c r="DK70">
        <v>0</v>
      </c>
      <c r="DL70" t="s">
        <v>3</v>
      </c>
      <c r="DM70">
        <v>0</v>
      </c>
      <c r="DN70" t="s">
        <v>3</v>
      </c>
      <c r="DO70">
        <v>0</v>
      </c>
    </row>
    <row r="71" spans="1:119" x14ac:dyDescent="0.2">
      <c r="A71">
        <f>ROW(Source!A515)</f>
        <v>515</v>
      </c>
      <c r="B71">
        <v>1473091778</v>
      </c>
      <c r="C71">
        <v>1473093219</v>
      </c>
      <c r="D71">
        <v>1441836235</v>
      </c>
      <c r="E71">
        <v>1</v>
      </c>
      <c r="F71">
        <v>1</v>
      </c>
      <c r="G71">
        <v>15514512</v>
      </c>
      <c r="H71">
        <v>3</v>
      </c>
      <c r="I71" t="s">
        <v>387</v>
      </c>
      <c r="J71" t="s">
        <v>388</v>
      </c>
      <c r="K71" t="s">
        <v>389</v>
      </c>
      <c r="L71">
        <v>1346</v>
      </c>
      <c r="N71">
        <v>1009</v>
      </c>
      <c r="O71" t="s">
        <v>390</v>
      </c>
      <c r="P71" t="s">
        <v>390</v>
      </c>
      <c r="Q71">
        <v>1</v>
      </c>
      <c r="W71">
        <v>0</v>
      </c>
      <c r="X71">
        <v>-1595335418</v>
      </c>
      <c r="Y71">
        <f>(AT71*2)</f>
        <v>0.1</v>
      </c>
      <c r="AA71">
        <v>31.49</v>
      </c>
      <c r="AB71">
        <v>0</v>
      </c>
      <c r="AC71">
        <v>0</v>
      </c>
      <c r="AD71">
        <v>0</v>
      </c>
      <c r="AE71">
        <v>31.49</v>
      </c>
      <c r="AF71">
        <v>0</v>
      </c>
      <c r="AG71">
        <v>0</v>
      </c>
      <c r="AH71">
        <v>0</v>
      </c>
      <c r="AI71">
        <v>1</v>
      </c>
      <c r="AJ71">
        <v>1</v>
      </c>
      <c r="AK71">
        <v>1</v>
      </c>
      <c r="AL71">
        <v>1</v>
      </c>
      <c r="AM71">
        <v>-2</v>
      </c>
      <c r="AN71">
        <v>0</v>
      </c>
      <c r="AO71">
        <v>1</v>
      </c>
      <c r="AP71">
        <v>1</v>
      </c>
      <c r="AQ71">
        <v>0</v>
      </c>
      <c r="AR71">
        <v>0</v>
      </c>
      <c r="AS71" t="s">
        <v>3</v>
      </c>
      <c r="AT71">
        <v>0.05</v>
      </c>
      <c r="AU71" t="s">
        <v>173</v>
      </c>
      <c r="AV71">
        <v>0</v>
      </c>
      <c r="AW71">
        <v>2</v>
      </c>
      <c r="AX71">
        <v>1473456467</v>
      </c>
      <c r="AY71">
        <v>1</v>
      </c>
      <c r="AZ71">
        <v>0</v>
      </c>
      <c r="BA71">
        <v>156</v>
      </c>
      <c r="BB71">
        <v>0</v>
      </c>
      <c r="BC71">
        <v>0</v>
      </c>
      <c r="BD71">
        <v>0</v>
      </c>
      <c r="BE71">
        <v>0</v>
      </c>
      <c r="BF71">
        <v>0</v>
      </c>
      <c r="BG71">
        <v>0</v>
      </c>
      <c r="BH71">
        <v>0</v>
      </c>
      <c r="BI71">
        <v>0</v>
      </c>
      <c r="BJ71">
        <v>0</v>
      </c>
      <c r="BK71">
        <v>0</v>
      </c>
      <c r="BL71">
        <v>0</v>
      </c>
      <c r="BM71">
        <v>0</v>
      </c>
      <c r="BN71">
        <v>0</v>
      </c>
      <c r="BO71">
        <v>0</v>
      </c>
      <c r="BP71">
        <v>0</v>
      </c>
      <c r="BQ71">
        <v>0</v>
      </c>
      <c r="BR71">
        <v>0</v>
      </c>
      <c r="BS71">
        <v>0</v>
      </c>
      <c r="BT71">
        <v>0</v>
      </c>
      <c r="BU71">
        <v>0</v>
      </c>
      <c r="BV71">
        <v>0</v>
      </c>
      <c r="BW71">
        <v>0</v>
      </c>
      <c r="CV71">
        <v>0</v>
      </c>
      <c r="CW71">
        <v>0</v>
      </c>
      <c r="CX71">
        <f>ROUND(Y71*Source!I515,9)</f>
        <v>0.5</v>
      </c>
      <c r="CY71">
        <f>AA71</f>
        <v>31.49</v>
      </c>
      <c r="CZ71">
        <f>AE71</f>
        <v>31.49</v>
      </c>
      <c r="DA71">
        <f>AI71</f>
        <v>1</v>
      </c>
      <c r="DB71">
        <f>ROUND((ROUND(AT71*CZ71,2)*2),6)</f>
        <v>3.14</v>
      </c>
      <c r="DC71">
        <f>ROUND((ROUND(AT71*AG71,2)*2),6)</f>
        <v>0</v>
      </c>
      <c r="DD71" t="s">
        <v>3</v>
      </c>
      <c r="DE71" t="s">
        <v>3</v>
      </c>
      <c r="DF71">
        <f t="shared" si="18"/>
        <v>15.75</v>
      </c>
      <c r="DG71">
        <f t="shared" si="19"/>
        <v>0</v>
      </c>
      <c r="DH71">
        <f t="shared" si="20"/>
        <v>0</v>
      </c>
      <c r="DI71">
        <f t="shared" si="21"/>
        <v>0</v>
      </c>
      <c r="DJ71">
        <f>DF71</f>
        <v>15.75</v>
      </c>
      <c r="DK71">
        <v>0</v>
      </c>
      <c r="DL71" t="s">
        <v>3</v>
      </c>
      <c r="DM71">
        <v>0</v>
      </c>
      <c r="DN71" t="s">
        <v>3</v>
      </c>
      <c r="DO71">
        <v>0</v>
      </c>
    </row>
    <row r="72" spans="1:119" x14ac:dyDescent="0.2">
      <c r="A72">
        <f>ROW(Source!A515)</f>
        <v>515</v>
      </c>
      <c r="B72">
        <v>1473091778</v>
      </c>
      <c r="C72">
        <v>1473093219</v>
      </c>
      <c r="D72">
        <v>1441834628</v>
      </c>
      <c r="E72">
        <v>1</v>
      </c>
      <c r="F72">
        <v>1</v>
      </c>
      <c r="G72">
        <v>15514512</v>
      </c>
      <c r="H72">
        <v>3</v>
      </c>
      <c r="I72" t="s">
        <v>436</v>
      </c>
      <c r="J72" t="s">
        <v>437</v>
      </c>
      <c r="K72" t="s">
        <v>438</v>
      </c>
      <c r="L72">
        <v>1348</v>
      </c>
      <c r="N72">
        <v>1009</v>
      </c>
      <c r="O72" t="s">
        <v>401</v>
      </c>
      <c r="P72" t="s">
        <v>401</v>
      </c>
      <c r="Q72">
        <v>1000</v>
      </c>
      <c r="W72">
        <v>0</v>
      </c>
      <c r="X72">
        <v>779500846</v>
      </c>
      <c r="Y72">
        <f>(AT72*2)</f>
        <v>8.0000000000000007E-5</v>
      </c>
      <c r="AA72">
        <v>73951.73</v>
      </c>
      <c r="AB72">
        <v>0</v>
      </c>
      <c r="AC72">
        <v>0</v>
      </c>
      <c r="AD72">
        <v>0</v>
      </c>
      <c r="AE72">
        <v>73951.73</v>
      </c>
      <c r="AF72">
        <v>0</v>
      </c>
      <c r="AG72">
        <v>0</v>
      </c>
      <c r="AH72">
        <v>0</v>
      </c>
      <c r="AI72">
        <v>1</v>
      </c>
      <c r="AJ72">
        <v>1</v>
      </c>
      <c r="AK72">
        <v>1</v>
      </c>
      <c r="AL72">
        <v>1</v>
      </c>
      <c r="AM72">
        <v>-2</v>
      </c>
      <c r="AN72">
        <v>0</v>
      </c>
      <c r="AO72">
        <v>1</v>
      </c>
      <c r="AP72">
        <v>1</v>
      </c>
      <c r="AQ72">
        <v>0</v>
      </c>
      <c r="AR72">
        <v>0</v>
      </c>
      <c r="AS72" t="s">
        <v>3</v>
      </c>
      <c r="AT72">
        <v>4.0000000000000003E-5</v>
      </c>
      <c r="AU72" t="s">
        <v>173</v>
      </c>
      <c r="AV72">
        <v>0</v>
      </c>
      <c r="AW72">
        <v>2</v>
      </c>
      <c r="AX72">
        <v>1473456468</v>
      </c>
      <c r="AY72">
        <v>1</v>
      </c>
      <c r="AZ72">
        <v>0</v>
      </c>
      <c r="BA72">
        <v>157</v>
      </c>
      <c r="BB72">
        <v>0</v>
      </c>
      <c r="BC72">
        <v>0</v>
      </c>
      <c r="BD72">
        <v>0</v>
      </c>
      <c r="BE72">
        <v>0</v>
      </c>
      <c r="BF72">
        <v>0</v>
      </c>
      <c r="BG72">
        <v>0</v>
      </c>
      <c r="BH72">
        <v>0</v>
      </c>
      <c r="BI72">
        <v>0</v>
      </c>
      <c r="BJ72">
        <v>0</v>
      </c>
      <c r="BK72">
        <v>0</v>
      </c>
      <c r="BL72">
        <v>0</v>
      </c>
      <c r="BM72">
        <v>0</v>
      </c>
      <c r="BN72">
        <v>0</v>
      </c>
      <c r="BO72">
        <v>0</v>
      </c>
      <c r="BP72">
        <v>0</v>
      </c>
      <c r="BQ72">
        <v>0</v>
      </c>
      <c r="BR72">
        <v>0</v>
      </c>
      <c r="BS72">
        <v>0</v>
      </c>
      <c r="BT72">
        <v>0</v>
      </c>
      <c r="BU72">
        <v>0</v>
      </c>
      <c r="BV72">
        <v>0</v>
      </c>
      <c r="BW72">
        <v>0</v>
      </c>
      <c r="CV72">
        <v>0</v>
      </c>
      <c r="CW72">
        <v>0</v>
      </c>
      <c r="CX72">
        <f>ROUND(Y72*Source!I515,9)</f>
        <v>4.0000000000000002E-4</v>
      </c>
      <c r="CY72">
        <f>AA72</f>
        <v>73951.73</v>
      </c>
      <c r="CZ72">
        <f>AE72</f>
        <v>73951.73</v>
      </c>
      <c r="DA72">
        <f>AI72</f>
        <v>1</v>
      </c>
      <c r="DB72">
        <f>ROUND((ROUND(AT72*CZ72,2)*2),6)</f>
        <v>5.92</v>
      </c>
      <c r="DC72">
        <f>ROUND((ROUND(AT72*AG72,2)*2),6)</f>
        <v>0</v>
      </c>
      <c r="DD72" t="s">
        <v>3</v>
      </c>
      <c r="DE72" t="s">
        <v>3</v>
      </c>
      <c r="DF72">
        <f t="shared" si="18"/>
        <v>29.58</v>
      </c>
      <c r="DG72">
        <f t="shared" si="19"/>
        <v>0</v>
      </c>
      <c r="DH72">
        <f t="shared" si="20"/>
        <v>0</v>
      </c>
      <c r="DI72">
        <f t="shared" si="21"/>
        <v>0</v>
      </c>
      <c r="DJ72">
        <f>DF72</f>
        <v>29.58</v>
      </c>
      <c r="DK72">
        <v>0</v>
      </c>
      <c r="DL72" t="s">
        <v>3</v>
      </c>
      <c r="DM72">
        <v>0</v>
      </c>
      <c r="DN72" t="s">
        <v>3</v>
      </c>
      <c r="DO72">
        <v>0</v>
      </c>
    </row>
    <row r="73" spans="1:119" x14ac:dyDescent="0.2">
      <c r="A73">
        <f>ROW(Source!A516)</f>
        <v>516</v>
      </c>
      <c r="B73">
        <v>1473091778</v>
      </c>
      <c r="C73">
        <v>1473093226</v>
      </c>
      <c r="D73">
        <v>1441819193</v>
      </c>
      <c r="E73">
        <v>15514512</v>
      </c>
      <c r="F73">
        <v>1</v>
      </c>
      <c r="G73">
        <v>15514512</v>
      </c>
      <c r="H73">
        <v>1</v>
      </c>
      <c r="I73" t="s">
        <v>380</v>
      </c>
      <c r="J73" t="s">
        <v>3</v>
      </c>
      <c r="K73" t="s">
        <v>381</v>
      </c>
      <c r="L73">
        <v>1191</v>
      </c>
      <c r="N73">
        <v>1013</v>
      </c>
      <c r="O73" t="s">
        <v>382</v>
      </c>
      <c r="P73" t="s">
        <v>382</v>
      </c>
      <c r="Q73">
        <v>1</v>
      </c>
      <c r="W73">
        <v>0</v>
      </c>
      <c r="X73">
        <v>476480486</v>
      </c>
      <c r="Y73">
        <f>(AT73*3)</f>
        <v>1.6800000000000002</v>
      </c>
      <c r="AA73">
        <v>0</v>
      </c>
      <c r="AB73">
        <v>0</v>
      </c>
      <c r="AC73">
        <v>0</v>
      </c>
      <c r="AD73">
        <v>0</v>
      </c>
      <c r="AE73">
        <v>0</v>
      </c>
      <c r="AF73">
        <v>0</v>
      </c>
      <c r="AG73">
        <v>0</v>
      </c>
      <c r="AH73">
        <v>0</v>
      </c>
      <c r="AI73">
        <v>1</v>
      </c>
      <c r="AJ73">
        <v>1</v>
      </c>
      <c r="AK73">
        <v>1</v>
      </c>
      <c r="AL73">
        <v>1</v>
      </c>
      <c r="AM73">
        <v>-2</v>
      </c>
      <c r="AN73">
        <v>0</v>
      </c>
      <c r="AO73">
        <v>1</v>
      </c>
      <c r="AP73">
        <v>1</v>
      </c>
      <c r="AQ73">
        <v>0</v>
      </c>
      <c r="AR73">
        <v>0</v>
      </c>
      <c r="AS73" t="s">
        <v>3</v>
      </c>
      <c r="AT73">
        <v>0.56000000000000005</v>
      </c>
      <c r="AU73" t="s">
        <v>155</v>
      </c>
      <c r="AV73">
        <v>1</v>
      </c>
      <c r="AW73">
        <v>2</v>
      </c>
      <c r="AX73">
        <v>1473456469</v>
      </c>
      <c r="AY73">
        <v>1</v>
      </c>
      <c r="AZ73">
        <v>0</v>
      </c>
      <c r="BA73">
        <v>158</v>
      </c>
      <c r="BB73">
        <v>0</v>
      </c>
      <c r="BC73">
        <v>0</v>
      </c>
      <c r="BD73">
        <v>0</v>
      </c>
      <c r="BE73">
        <v>0</v>
      </c>
      <c r="BF73">
        <v>0</v>
      </c>
      <c r="BG73">
        <v>0</v>
      </c>
      <c r="BH73">
        <v>0</v>
      </c>
      <c r="BI73">
        <v>0</v>
      </c>
      <c r="BJ73">
        <v>0</v>
      </c>
      <c r="BK73">
        <v>0</v>
      </c>
      <c r="BL73">
        <v>0</v>
      </c>
      <c r="BM73">
        <v>0</v>
      </c>
      <c r="BN73">
        <v>0</v>
      </c>
      <c r="BO73">
        <v>0</v>
      </c>
      <c r="BP73">
        <v>0</v>
      </c>
      <c r="BQ73">
        <v>0</v>
      </c>
      <c r="BR73">
        <v>0</v>
      </c>
      <c r="BS73">
        <v>0</v>
      </c>
      <c r="BT73">
        <v>0</v>
      </c>
      <c r="BU73">
        <v>0</v>
      </c>
      <c r="BV73">
        <v>0</v>
      </c>
      <c r="BW73">
        <v>0</v>
      </c>
      <c r="CU73">
        <f>ROUND(AT73*Source!I516*AH73*AL73,2)</f>
        <v>0</v>
      </c>
      <c r="CV73">
        <f>ROUND(Y73*Source!I516,9)</f>
        <v>0.16800000000000001</v>
      </c>
      <c r="CW73">
        <v>0</v>
      </c>
      <c r="CX73">
        <f>ROUND(Y73*Source!I516,9)</f>
        <v>0.16800000000000001</v>
      </c>
      <c r="CY73">
        <f>AD73</f>
        <v>0</v>
      </c>
      <c r="CZ73">
        <f>AH73</f>
        <v>0</v>
      </c>
      <c r="DA73">
        <f>AL73</f>
        <v>1</v>
      </c>
      <c r="DB73">
        <f>ROUND((ROUND(AT73*CZ73,2)*3),6)</f>
        <v>0</v>
      </c>
      <c r="DC73">
        <f>ROUND((ROUND(AT73*AG73,2)*3),6)</f>
        <v>0</v>
      </c>
      <c r="DD73" t="s">
        <v>3</v>
      </c>
      <c r="DE73" t="s">
        <v>3</v>
      </c>
      <c r="DF73">
        <f t="shared" si="18"/>
        <v>0</v>
      </c>
      <c r="DG73">
        <f t="shared" si="19"/>
        <v>0</v>
      </c>
      <c r="DH73">
        <f t="shared" si="20"/>
        <v>0</v>
      </c>
      <c r="DI73">
        <f t="shared" si="21"/>
        <v>0</v>
      </c>
      <c r="DJ73">
        <f>DI73</f>
        <v>0</v>
      </c>
      <c r="DK73">
        <v>0</v>
      </c>
      <c r="DL73" t="s">
        <v>3</v>
      </c>
      <c r="DM73">
        <v>0</v>
      </c>
      <c r="DN73" t="s">
        <v>3</v>
      </c>
      <c r="DO73">
        <v>0</v>
      </c>
    </row>
    <row r="74" spans="1:119" x14ac:dyDescent="0.2">
      <c r="A74">
        <f>ROW(Source!A517)</f>
        <v>517</v>
      </c>
      <c r="B74">
        <v>1473091778</v>
      </c>
      <c r="C74">
        <v>1473093229</v>
      </c>
      <c r="D74">
        <v>1441819193</v>
      </c>
      <c r="E74">
        <v>15514512</v>
      </c>
      <c r="F74">
        <v>1</v>
      </c>
      <c r="G74">
        <v>15514512</v>
      </c>
      <c r="H74">
        <v>1</v>
      </c>
      <c r="I74" t="s">
        <v>380</v>
      </c>
      <c r="J74" t="s">
        <v>3</v>
      </c>
      <c r="K74" t="s">
        <v>381</v>
      </c>
      <c r="L74">
        <v>1191</v>
      </c>
      <c r="N74">
        <v>1013</v>
      </c>
      <c r="O74" t="s">
        <v>382</v>
      </c>
      <c r="P74" t="s">
        <v>382</v>
      </c>
      <c r="Q74">
        <v>1</v>
      </c>
      <c r="W74">
        <v>0</v>
      </c>
      <c r="X74">
        <v>476480486</v>
      </c>
      <c r="Y74">
        <f>AT74</f>
        <v>0.16</v>
      </c>
      <c r="AA74">
        <v>0</v>
      </c>
      <c r="AB74">
        <v>0</v>
      </c>
      <c r="AC74">
        <v>0</v>
      </c>
      <c r="AD74">
        <v>0</v>
      </c>
      <c r="AE74">
        <v>0</v>
      </c>
      <c r="AF74">
        <v>0</v>
      </c>
      <c r="AG74">
        <v>0</v>
      </c>
      <c r="AH74">
        <v>0</v>
      </c>
      <c r="AI74">
        <v>1</v>
      </c>
      <c r="AJ74">
        <v>1</v>
      </c>
      <c r="AK74">
        <v>1</v>
      </c>
      <c r="AL74">
        <v>1</v>
      </c>
      <c r="AM74">
        <v>-2</v>
      </c>
      <c r="AN74">
        <v>0</v>
      </c>
      <c r="AO74">
        <v>1</v>
      </c>
      <c r="AP74">
        <v>1</v>
      </c>
      <c r="AQ74">
        <v>0</v>
      </c>
      <c r="AR74">
        <v>0</v>
      </c>
      <c r="AS74" t="s">
        <v>3</v>
      </c>
      <c r="AT74">
        <v>0.16</v>
      </c>
      <c r="AU74" t="s">
        <v>3</v>
      </c>
      <c r="AV74">
        <v>1</v>
      </c>
      <c r="AW74">
        <v>2</v>
      </c>
      <c r="AX74">
        <v>1473456470</v>
      </c>
      <c r="AY74">
        <v>1</v>
      </c>
      <c r="AZ74">
        <v>0</v>
      </c>
      <c r="BA74">
        <v>159</v>
      </c>
      <c r="BB74">
        <v>0</v>
      </c>
      <c r="BC74">
        <v>0</v>
      </c>
      <c r="BD74">
        <v>0</v>
      </c>
      <c r="BE74">
        <v>0</v>
      </c>
      <c r="BF74">
        <v>0</v>
      </c>
      <c r="BG74">
        <v>0</v>
      </c>
      <c r="BH74">
        <v>0</v>
      </c>
      <c r="BI74">
        <v>0</v>
      </c>
      <c r="BJ74">
        <v>0</v>
      </c>
      <c r="BK74">
        <v>0</v>
      </c>
      <c r="BL74">
        <v>0</v>
      </c>
      <c r="BM74">
        <v>0</v>
      </c>
      <c r="BN74">
        <v>0</v>
      </c>
      <c r="BO74">
        <v>0</v>
      </c>
      <c r="BP74">
        <v>0</v>
      </c>
      <c r="BQ74">
        <v>0</v>
      </c>
      <c r="BR74">
        <v>0</v>
      </c>
      <c r="BS74">
        <v>0</v>
      </c>
      <c r="BT74">
        <v>0</v>
      </c>
      <c r="BU74">
        <v>0</v>
      </c>
      <c r="BV74">
        <v>0</v>
      </c>
      <c r="BW74">
        <v>0</v>
      </c>
      <c r="CU74">
        <f>ROUND(AT74*Source!I517*AH74*AL74,2)</f>
        <v>0</v>
      </c>
      <c r="CV74">
        <f>ROUND(Y74*Source!I517,9)</f>
        <v>0.16</v>
      </c>
      <c r="CW74">
        <v>0</v>
      </c>
      <c r="CX74">
        <f>ROUND(Y74*Source!I517,9)</f>
        <v>0.16</v>
      </c>
      <c r="CY74">
        <f>AD74</f>
        <v>0</v>
      </c>
      <c r="CZ74">
        <f>AH74</f>
        <v>0</v>
      </c>
      <c r="DA74">
        <f>AL74</f>
        <v>1</v>
      </c>
      <c r="DB74">
        <f>ROUND(ROUND(AT74*CZ74,2),6)</f>
        <v>0</v>
      </c>
      <c r="DC74">
        <f>ROUND(ROUND(AT74*AG74,2),6)</f>
        <v>0</v>
      </c>
      <c r="DD74" t="s">
        <v>3</v>
      </c>
      <c r="DE74" t="s">
        <v>3</v>
      </c>
      <c r="DF74">
        <f t="shared" si="18"/>
        <v>0</v>
      </c>
      <c r="DG74">
        <f t="shared" si="19"/>
        <v>0</v>
      </c>
      <c r="DH74">
        <f t="shared" si="20"/>
        <v>0</v>
      </c>
      <c r="DI74">
        <f t="shared" si="21"/>
        <v>0</v>
      </c>
      <c r="DJ74">
        <f>DI74</f>
        <v>0</v>
      </c>
      <c r="DK74">
        <v>0</v>
      </c>
      <c r="DL74" t="s">
        <v>3</v>
      </c>
      <c r="DM74">
        <v>0</v>
      </c>
      <c r="DN74" t="s">
        <v>3</v>
      </c>
      <c r="DO74">
        <v>0</v>
      </c>
    </row>
    <row r="75" spans="1:119" x14ac:dyDescent="0.2">
      <c r="A75">
        <f>ROW(Source!A518)</f>
        <v>518</v>
      </c>
      <c r="B75">
        <v>1473091778</v>
      </c>
      <c r="C75">
        <v>1473093232</v>
      </c>
      <c r="D75">
        <v>1441819193</v>
      </c>
      <c r="E75">
        <v>15514512</v>
      </c>
      <c r="F75">
        <v>1</v>
      </c>
      <c r="G75">
        <v>15514512</v>
      </c>
      <c r="H75">
        <v>1</v>
      </c>
      <c r="I75" t="s">
        <v>380</v>
      </c>
      <c r="J75" t="s">
        <v>3</v>
      </c>
      <c r="K75" t="s">
        <v>381</v>
      </c>
      <c r="L75">
        <v>1191</v>
      </c>
      <c r="N75">
        <v>1013</v>
      </c>
      <c r="O75" t="s">
        <v>382</v>
      </c>
      <c r="P75" t="s">
        <v>382</v>
      </c>
      <c r="Q75">
        <v>1</v>
      </c>
      <c r="W75">
        <v>0</v>
      </c>
      <c r="X75">
        <v>476480486</v>
      </c>
      <c r="Y75">
        <f>(AT75*2)</f>
        <v>0.6</v>
      </c>
      <c r="AA75">
        <v>0</v>
      </c>
      <c r="AB75">
        <v>0</v>
      </c>
      <c r="AC75">
        <v>0</v>
      </c>
      <c r="AD75">
        <v>0</v>
      </c>
      <c r="AE75">
        <v>0</v>
      </c>
      <c r="AF75">
        <v>0</v>
      </c>
      <c r="AG75">
        <v>0</v>
      </c>
      <c r="AH75">
        <v>0</v>
      </c>
      <c r="AI75">
        <v>1</v>
      </c>
      <c r="AJ75">
        <v>1</v>
      </c>
      <c r="AK75">
        <v>1</v>
      </c>
      <c r="AL75">
        <v>1</v>
      </c>
      <c r="AM75">
        <v>-2</v>
      </c>
      <c r="AN75">
        <v>0</v>
      </c>
      <c r="AO75">
        <v>1</v>
      </c>
      <c r="AP75">
        <v>1</v>
      </c>
      <c r="AQ75">
        <v>0</v>
      </c>
      <c r="AR75">
        <v>0</v>
      </c>
      <c r="AS75" t="s">
        <v>3</v>
      </c>
      <c r="AT75">
        <v>0.3</v>
      </c>
      <c r="AU75" t="s">
        <v>173</v>
      </c>
      <c r="AV75">
        <v>1</v>
      </c>
      <c r="AW75">
        <v>2</v>
      </c>
      <c r="AX75">
        <v>1473456473</v>
      </c>
      <c r="AY75">
        <v>1</v>
      </c>
      <c r="AZ75">
        <v>0</v>
      </c>
      <c r="BA75">
        <v>160</v>
      </c>
      <c r="BB75">
        <v>0</v>
      </c>
      <c r="BC75">
        <v>0</v>
      </c>
      <c r="BD75">
        <v>0</v>
      </c>
      <c r="BE75">
        <v>0</v>
      </c>
      <c r="BF75">
        <v>0</v>
      </c>
      <c r="BG75">
        <v>0</v>
      </c>
      <c r="BH75">
        <v>0</v>
      </c>
      <c r="BI75">
        <v>0</v>
      </c>
      <c r="BJ75">
        <v>0</v>
      </c>
      <c r="BK75">
        <v>0</v>
      </c>
      <c r="BL75">
        <v>0</v>
      </c>
      <c r="BM75">
        <v>0</v>
      </c>
      <c r="BN75">
        <v>0</v>
      </c>
      <c r="BO75">
        <v>0</v>
      </c>
      <c r="BP75">
        <v>0</v>
      </c>
      <c r="BQ75">
        <v>0</v>
      </c>
      <c r="BR75">
        <v>0</v>
      </c>
      <c r="BS75">
        <v>0</v>
      </c>
      <c r="BT75">
        <v>0</v>
      </c>
      <c r="BU75">
        <v>0</v>
      </c>
      <c r="BV75">
        <v>0</v>
      </c>
      <c r="BW75">
        <v>0</v>
      </c>
      <c r="CU75">
        <f>ROUND(AT75*Source!I518*AH75*AL75,2)</f>
        <v>0</v>
      </c>
      <c r="CV75">
        <f>ROUND(Y75*Source!I518,9)</f>
        <v>1.8</v>
      </c>
      <c r="CW75">
        <v>0</v>
      </c>
      <c r="CX75">
        <f>ROUND(Y75*Source!I518,9)</f>
        <v>1.8</v>
      </c>
      <c r="CY75">
        <f>AD75</f>
        <v>0</v>
      </c>
      <c r="CZ75">
        <f>AH75</f>
        <v>0</v>
      </c>
      <c r="DA75">
        <f>AL75</f>
        <v>1</v>
      </c>
      <c r="DB75">
        <f>ROUND((ROUND(AT75*CZ75,2)*2),6)</f>
        <v>0</v>
      </c>
      <c r="DC75">
        <f>ROUND((ROUND(AT75*AG75,2)*2),6)</f>
        <v>0</v>
      </c>
      <c r="DD75" t="s">
        <v>3</v>
      </c>
      <c r="DE75" t="s">
        <v>3</v>
      </c>
      <c r="DF75">
        <f t="shared" si="18"/>
        <v>0</v>
      </c>
      <c r="DG75">
        <f t="shared" si="19"/>
        <v>0</v>
      </c>
      <c r="DH75">
        <f t="shared" si="20"/>
        <v>0</v>
      </c>
      <c r="DI75">
        <f t="shared" si="21"/>
        <v>0</v>
      </c>
      <c r="DJ75">
        <f>DI75</f>
        <v>0</v>
      </c>
      <c r="DK75">
        <v>0</v>
      </c>
      <c r="DL75" t="s">
        <v>3</v>
      </c>
      <c r="DM75">
        <v>0</v>
      </c>
      <c r="DN75" t="s">
        <v>3</v>
      </c>
      <c r="DO75">
        <v>0</v>
      </c>
    </row>
    <row r="76" spans="1:119" x14ac:dyDescent="0.2">
      <c r="A76">
        <f>ROW(Source!A518)</f>
        <v>518</v>
      </c>
      <c r="B76">
        <v>1473091778</v>
      </c>
      <c r="C76">
        <v>1473093232</v>
      </c>
      <c r="D76">
        <v>1441836235</v>
      </c>
      <c r="E76">
        <v>1</v>
      </c>
      <c r="F76">
        <v>1</v>
      </c>
      <c r="G76">
        <v>15514512</v>
      </c>
      <c r="H76">
        <v>3</v>
      </c>
      <c r="I76" t="s">
        <v>387</v>
      </c>
      <c r="J76" t="s">
        <v>388</v>
      </c>
      <c r="K76" t="s">
        <v>389</v>
      </c>
      <c r="L76">
        <v>1346</v>
      </c>
      <c r="N76">
        <v>1009</v>
      </c>
      <c r="O76" t="s">
        <v>390</v>
      </c>
      <c r="P76" t="s">
        <v>390</v>
      </c>
      <c r="Q76">
        <v>1</v>
      </c>
      <c r="W76">
        <v>0</v>
      </c>
      <c r="X76">
        <v>-1595335418</v>
      </c>
      <c r="Y76">
        <f>(AT76*2)</f>
        <v>0.1</v>
      </c>
      <c r="AA76">
        <v>31.49</v>
      </c>
      <c r="AB76">
        <v>0</v>
      </c>
      <c r="AC76">
        <v>0</v>
      </c>
      <c r="AD76">
        <v>0</v>
      </c>
      <c r="AE76">
        <v>31.49</v>
      </c>
      <c r="AF76">
        <v>0</v>
      </c>
      <c r="AG76">
        <v>0</v>
      </c>
      <c r="AH76">
        <v>0</v>
      </c>
      <c r="AI76">
        <v>1</v>
      </c>
      <c r="AJ76">
        <v>1</v>
      </c>
      <c r="AK76">
        <v>1</v>
      </c>
      <c r="AL76">
        <v>1</v>
      </c>
      <c r="AM76">
        <v>-2</v>
      </c>
      <c r="AN76">
        <v>0</v>
      </c>
      <c r="AO76">
        <v>1</v>
      </c>
      <c r="AP76">
        <v>1</v>
      </c>
      <c r="AQ76">
        <v>0</v>
      </c>
      <c r="AR76">
        <v>0</v>
      </c>
      <c r="AS76" t="s">
        <v>3</v>
      </c>
      <c r="AT76">
        <v>0.05</v>
      </c>
      <c r="AU76" t="s">
        <v>173</v>
      </c>
      <c r="AV76">
        <v>0</v>
      </c>
      <c r="AW76">
        <v>2</v>
      </c>
      <c r="AX76">
        <v>1473456474</v>
      </c>
      <c r="AY76">
        <v>1</v>
      </c>
      <c r="AZ76">
        <v>0</v>
      </c>
      <c r="BA76">
        <v>161</v>
      </c>
      <c r="BB76">
        <v>0</v>
      </c>
      <c r="BC76">
        <v>0</v>
      </c>
      <c r="BD76">
        <v>0</v>
      </c>
      <c r="BE76">
        <v>0</v>
      </c>
      <c r="BF76">
        <v>0</v>
      </c>
      <c r="BG76">
        <v>0</v>
      </c>
      <c r="BH76">
        <v>0</v>
      </c>
      <c r="BI76">
        <v>0</v>
      </c>
      <c r="BJ76">
        <v>0</v>
      </c>
      <c r="BK76">
        <v>0</v>
      </c>
      <c r="BL76">
        <v>0</v>
      </c>
      <c r="BM76">
        <v>0</v>
      </c>
      <c r="BN76">
        <v>0</v>
      </c>
      <c r="BO76">
        <v>0</v>
      </c>
      <c r="BP76">
        <v>0</v>
      </c>
      <c r="BQ76">
        <v>0</v>
      </c>
      <c r="BR76">
        <v>0</v>
      </c>
      <c r="BS76">
        <v>0</v>
      </c>
      <c r="BT76">
        <v>0</v>
      </c>
      <c r="BU76">
        <v>0</v>
      </c>
      <c r="BV76">
        <v>0</v>
      </c>
      <c r="BW76">
        <v>0</v>
      </c>
      <c r="CV76">
        <v>0</v>
      </c>
      <c r="CW76">
        <v>0</v>
      </c>
      <c r="CX76">
        <f>ROUND(Y76*Source!I518,9)</f>
        <v>0.3</v>
      </c>
      <c r="CY76">
        <f>AA76</f>
        <v>31.49</v>
      </c>
      <c r="CZ76">
        <f>AE76</f>
        <v>31.49</v>
      </c>
      <c r="DA76">
        <f>AI76</f>
        <v>1</v>
      </c>
      <c r="DB76">
        <f>ROUND((ROUND(AT76*CZ76,2)*2),6)</f>
        <v>3.14</v>
      </c>
      <c r="DC76">
        <f>ROUND((ROUND(AT76*AG76,2)*2),6)</f>
        <v>0</v>
      </c>
      <c r="DD76" t="s">
        <v>3</v>
      </c>
      <c r="DE76" t="s">
        <v>3</v>
      </c>
      <c r="DF76">
        <f t="shared" si="18"/>
        <v>9.4499999999999993</v>
      </c>
      <c r="DG76">
        <f t="shared" si="19"/>
        <v>0</v>
      </c>
      <c r="DH76">
        <f t="shared" si="20"/>
        <v>0</v>
      </c>
      <c r="DI76">
        <f t="shared" si="21"/>
        <v>0</v>
      </c>
      <c r="DJ76">
        <f>DF76</f>
        <v>9.4499999999999993</v>
      </c>
      <c r="DK76">
        <v>0</v>
      </c>
      <c r="DL76" t="s">
        <v>3</v>
      </c>
      <c r="DM76">
        <v>0</v>
      </c>
      <c r="DN76" t="s">
        <v>3</v>
      </c>
      <c r="DO76">
        <v>0</v>
      </c>
    </row>
    <row r="77" spans="1:119" x14ac:dyDescent="0.2">
      <c r="A77">
        <f>ROW(Source!A518)</f>
        <v>518</v>
      </c>
      <c r="B77">
        <v>1473091778</v>
      </c>
      <c r="C77">
        <v>1473093232</v>
      </c>
      <c r="D77">
        <v>1441834628</v>
      </c>
      <c r="E77">
        <v>1</v>
      </c>
      <c r="F77">
        <v>1</v>
      </c>
      <c r="G77">
        <v>15514512</v>
      </c>
      <c r="H77">
        <v>3</v>
      </c>
      <c r="I77" t="s">
        <v>436</v>
      </c>
      <c r="J77" t="s">
        <v>437</v>
      </c>
      <c r="K77" t="s">
        <v>438</v>
      </c>
      <c r="L77">
        <v>1348</v>
      </c>
      <c r="N77">
        <v>1009</v>
      </c>
      <c r="O77" t="s">
        <v>401</v>
      </c>
      <c r="P77" t="s">
        <v>401</v>
      </c>
      <c r="Q77">
        <v>1000</v>
      </c>
      <c r="W77">
        <v>0</v>
      </c>
      <c r="X77">
        <v>779500846</v>
      </c>
      <c r="Y77">
        <f>(AT77*2)</f>
        <v>8.0000000000000007E-5</v>
      </c>
      <c r="AA77">
        <v>73951.73</v>
      </c>
      <c r="AB77">
        <v>0</v>
      </c>
      <c r="AC77">
        <v>0</v>
      </c>
      <c r="AD77">
        <v>0</v>
      </c>
      <c r="AE77">
        <v>73951.73</v>
      </c>
      <c r="AF77">
        <v>0</v>
      </c>
      <c r="AG77">
        <v>0</v>
      </c>
      <c r="AH77">
        <v>0</v>
      </c>
      <c r="AI77">
        <v>1</v>
      </c>
      <c r="AJ77">
        <v>1</v>
      </c>
      <c r="AK77">
        <v>1</v>
      </c>
      <c r="AL77">
        <v>1</v>
      </c>
      <c r="AM77">
        <v>-2</v>
      </c>
      <c r="AN77">
        <v>0</v>
      </c>
      <c r="AO77">
        <v>1</v>
      </c>
      <c r="AP77">
        <v>1</v>
      </c>
      <c r="AQ77">
        <v>0</v>
      </c>
      <c r="AR77">
        <v>0</v>
      </c>
      <c r="AS77" t="s">
        <v>3</v>
      </c>
      <c r="AT77">
        <v>4.0000000000000003E-5</v>
      </c>
      <c r="AU77" t="s">
        <v>173</v>
      </c>
      <c r="AV77">
        <v>0</v>
      </c>
      <c r="AW77">
        <v>2</v>
      </c>
      <c r="AX77">
        <v>1473456475</v>
      </c>
      <c r="AY77">
        <v>1</v>
      </c>
      <c r="AZ77">
        <v>0</v>
      </c>
      <c r="BA77">
        <v>162</v>
      </c>
      <c r="BB77">
        <v>0</v>
      </c>
      <c r="BC77">
        <v>0</v>
      </c>
      <c r="BD77">
        <v>0</v>
      </c>
      <c r="BE77">
        <v>0</v>
      </c>
      <c r="BF77">
        <v>0</v>
      </c>
      <c r="BG77">
        <v>0</v>
      </c>
      <c r="BH77">
        <v>0</v>
      </c>
      <c r="BI77">
        <v>0</v>
      </c>
      <c r="BJ77">
        <v>0</v>
      </c>
      <c r="BK77">
        <v>0</v>
      </c>
      <c r="BL77">
        <v>0</v>
      </c>
      <c r="BM77">
        <v>0</v>
      </c>
      <c r="BN77">
        <v>0</v>
      </c>
      <c r="BO77">
        <v>0</v>
      </c>
      <c r="BP77">
        <v>0</v>
      </c>
      <c r="BQ77">
        <v>0</v>
      </c>
      <c r="BR77">
        <v>0</v>
      </c>
      <c r="BS77">
        <v>0</v>
      </c>
      <c r="BT77">
        <v>0</v>
      </c>
      <c r="BU77">
        <v>0</v>
      </c>
      <c r="BV77">
        <v>0</v>
      </c>
      <c r="BW77">
        <v>0</v>
      </c>
      <c r="CV77">
        <v>0</v>
      </c>
      <c r="CW77">
        <v>0</v>
      </c>
      <c r="CX77">
        <f>ROUND(Y77*Source!I518,9)</f>
        <v>2.4000000000000001E-4</v>
      </c>
      <c r="CY77">
        <f>AA77</f>
        <v>73951.73</v>
      </c>
      <c r="CZ77">
        <f>AE77</f>
        <v>73951.73</v>
      </c>
      <c r="DA77">
        <f>AI77</f>
        <v>1</v>
      </c>
      <c r="DB77">
        <f>ROUND((ROUND(AT77*CZ77,2)*2),6)</f>
        <v>5.92</v>
      </c>
      <c r="DC77">
        <f>ROUND((ROUND(AT77*AG77,2)*2),6)</f>
        <v>0</v>
      </c>
      <c r="DD77" t="s">
        <v>3</v>
      </c>
      <c r="DE77" t="s">
        <v>3</v>
      </c>
      <c r="DF77">
        <f t="shared" si="18"/>
        <v>17.75</v>
      </c>
      <c r="DG77">
        <f t="shared" si="19"/>
        <v>0</v>
      </c>
      <c r="DH77">
        <f t="shared" si="20"/>
        <v>0</v>
      </c>
      <c r="DI77">
        <f t="shared" si="21"/>
        <v>0</v>
      </c>
      <c r="DJ77">
        <f>DF77</f>
        <v>17.75</v>
      </c>
      <c r="DK77">
        <v>0</v>
      </c>
      <c r="DL77" t="s">
        <v>3</v>
      </c>
      <c r="DM77">
        <v>0</v>
      </c>
      <c r="DN77" t="s">
        <v>3</v>
      </c>
      <c r="DO77">
        <v>0</v>
      </c>
    </row>
    <row r="78" spans="1:119" x14ac:dyDescent="0.2">
      <c r="A78">
        <f>ROW(Source!A519)</f>
        <v>519</v>
      </c>
      <c r="B78">
        <v>1473091778</v>
      </c>
      <c r="C78">
        <v>1473093239</v>
      </c>
      <c r="D78">
        <v>1441819193</v>
      </c>
      <c r="E78">
        <v>15514512</v>
      </c>
      <c r="F78">
        <v>1</v>
      </c>
      <c r="G78">
        <v>15514512</v>
      </c>
      <c r="H78">
        <v>1</v>
      </c>
      <c r="I78" t="s">
        <v>380</v>
      </c>
      <c r="J78" t="s">
        <v>3</v>
      </c>
      <c r="K78" t="s">
        <v>381</v>
      </c>
      <c r="L78">
        <v>1191</v>
      </c>
      <c r="N78">
        <v>1013</v>
      </c>
      <c r="O78" t="s">
        <v>382</v>
      </c>
      <c r="P78" t="s">
        <v>382</v>
      </c>
      <c r="Q78">
        <v>1</v>
      </c>
      <c r="W78">
        <v>0</v>
      </c>
      <c r="X78">
        <v>476480486</v>
      </c>
      <c r="Y78">
        <f>(AT78*4)</f>
        <v>0.68</v>
      </c>
      <c r="AA78">
        <v>0</v>
      </c>
      <c r="AB78">
        <v>0</v>
      </c>
      <c r="AC78">
        <v>0</v>
      </c>
      <c r="AD78">
        <v>0</v>
      </c>
      <c r="AE78">
        <v>0</v>
      </c>
      <c r="AF78">
        <v>0</v>
      </c>
      <c r="AG78">
        <v>0</v>
      </c>
      <c r="AH78">
        <v>0</v>
      </c>
      <c r="AI78">
        <v>1</v>
      </c>
      <c r="AJ78">
        <v>1</v>
      </c>
      <c r="AK78">
        <v>1</v>
      </c>
      <c r="AL78">
        <v>1</v>
      </c>
      <c r="AM78">
        <v>-2</v>
      </c>
      <c r="AN78">
        <v>0</v>
      </c>
      <c r="AO78">
        <v>1</v>
      </c>
      <c r="AP78">
        <v>1</v>
      </c>
      <c r="AQ78">
        <v>0</v>
      </c>
      <c r="AR78">
        <v>0</v>
      </c>
      <c r="AS78" t="s">
        <v>3</v>
      </c>
      <c r="AT78">
        <v>0.17</v>
      </c>
      <c r="AU78" t="s">
        <v>28</v>
      </c>
      <c r="AV78">
        <v>1</v>
      </c>
      <c r="AW78">
        <v>2</v>
      </c>
      <c r="AX78">
        <v>1473456700</v>
      </c>
      <c r="AY78">
        <v>1</v>
      </c>
      <c r="AZ78">
        <v>0</v>
      </c>
      <c r="BA78">
        <v>163</v>
      </c>
      <c r="BB78">
        <v>0</v>
      </c>
      <c r="BC78">
        <v>0</v>
      </c>
      <c r="BD78">
        <v>0</v>
      </c>
      <c r="BE78">
        <v>0</v>
      </c>
      <c r="BF78">
        <v>0</v>
      </c>
      <c r="BG78">
        <v>0</v>
      </c>
      <c r="BH78">
        <v>0</v>
      </c>
      <c r="BI78">
        <v>0</v>
      </c>
      <c r="BJ78">
        <v>0</v>
      </c>
      <c r="BK78">
        <v>0</v>
      </c>
      <c r="BL78">
        <v>0</v>
      </c>
      <c r="BM78">
        <v>0</v>
      </c>
      <c r="BN78">
        <v>0</v>
      </c>
      <c r="BO78">
        <v>0</v>
      </c>
      <c r="BP78">
        <v>0</v>
      </c>
      <c r="BQ78">
        <v>0</v>
      </c>
      <c r="BR78">
        <v>0</v>
      </c>
      <c r="BS78">
        <v>0</v>
      </c>
      <c r="BT78">
        <v>0</v>
      </c>
      <c r="BU78">
        <v>0</v>
      </c>
      <c r="BV78">
        <v>0</v>
      </c>
      <c r="BW78">
        <v>0</v>
      </c>
      <c r="CU78">
        <f>ROUND(AT78*Source!I519*AH78*AL78,2)</f>
        <v>0</v>
      </c>
      <c r="CV78">
        <f>ROUND(Y78*Source!I519,9)</f>
        <v>0.68</v>
      </c>
      <c r="CW78">
        <v>0</v>
      </c>
      <c r="CX78">
        <f>ROUND(Y78*Source!I519,9)</f>
        <v>0.68</v>
      </c>
      <c r="CY78">
        <f>AD78</f>
        <v>0</v>
      </c>
      <c r="CZ78">
        <f>AH78</f>
        <v>0</v>
      </c>
      <c r="DA78">
        <f>AL78</f>
        <v>1</v>
      </c>
      <c r="DB78">
        <f>ROUND((ROUND(AT78*CZ78,2)*4),6)</f>
        <v>0</v>
      </c>
      <c r="DC78">
        <f>ROUND((ROUND(AT78*AG78,2)*4),6)</f>
        <v>0</v>
      </c>
      <c r="DD78" t="s">
        <v>3</v>
      </c>
      <c r="DE78" t="s">
        <v>3</v>
      </c>
      <c r="DF78">
        <f t="shared" si="18"/>
        <v>0</v>
      </c>
      <c r="DG78">
        <f t="shared" si="19"/>
        <v>0</v>
      </c>
      <c r="DH78">
        <f t="shared" si="20"/>
        <v>0</v>
      </c>
      <c r="DI78">
        <f t="shared" si="21"/>
        <v>0</v>
      </c>
      <c r="DJ78">
        <f>DI78</f>
        <v>0</v>
      </c>
      <c r="DK78">
        <v>0</v>
      </c>
      <c r="DL78" t="s">
        <v>3</v>
      </c>
      <c r="DM78">
        <v>0</v>
      </c>
      <c r="DN78" t="s">
        <v>3</v>
      </c>
      <c r="DO78">
        <v>0</v>
      </c>
    </row>
    <row r="79" spans="1:119" x14ac:dyDescent="0.2">
      <c r="A79">
        <f>ROW(Source!A519)</f>
        <v>519</v>
      </c>
      <c r="B79">
        <v>1473091778</v>
      </c>
      <c r="C79">
        <v>1473093239</v>
      </c>
      <c r="D79">
        <v>1441834258</v>
      </c>
      <c r="E79">
        <v>1</v>
      </c>
      <c r="F79">
        <v>1</v>
      </c>
      <c r="G79">
        <v>15514512</v>
      </c>
      <c r="H79">
        <v>2</v>
      </c>
      <c r="I79" t="s">
        <v>383</v>
      </c>
      <c r="J79" t="s">
        <v>384</v>
      </c>
      <c r="K79" t="s">
        <v>385</v>
      </c>
      <c r="L79">
        <v>1368</v>
      </c>
      <c r="N79">
        <v>1011</v>
      </c>
      <c r="O79" t="s">
        <v>386</v>
      </c>
      <c r="P79" t="s">
        <v>386</v>
      </c>
      <c r="Q79">
        <v>1</v>
      </c>
      <c r="W79">
        <v>0</v>
      </c>
      <c r="X79">
        <v>1077756263</v>
      </c>
      <c r="Y79">
        <f>(AT79*4)</f>
        <v>0.04</v>
      </c>
      <c r="AA79">
        <v>0</v>
      </c>
      <c r="AB79">
        <v>1303.01</v>
      </c>
      <c r="AC79">
        <v>826.2</v>
      </c>
      <c r="AD79">
        <v>0</v>
      </c>
      <c r="AE79">
        <v>0</v>
      </c>
      <c r="AF79">
        <v>1303.01</v>
      </c>
      <c r="AG79">
        <v>826.2</v>
      </c>
      <c r="AH79">
        <v>0</v>
      </c>
      <c r="AI79">
        <v>1</v>
      </c>
      <c r="AJ79">
        <v>1</v>
      </c>
      <c r="AK79">
        <v>1</v>
      </c>
      <c r="AL79">
        <v>1</v>
      </c>
      <c r="AM79">
        <v>-2</v>
      </c>
      <c r="AN79">
        <v>0</v>
      </c>
      <c r="AO79">
        <v>1</v>
      </c>
      <c r="AP79">
        <v>1</v>
      </c>
      <c r="AQ79">
        <v>0</v>
      </c>
      <c r="AR79">
        <v>0</v>
      </c>
      <c r="AS79" t="s">
        <v>3</v>
      </c>
      <c r="AT79">
        <v>0.01</v>
      </c>
      <c r="AU79" t="s">
        <v>28</v>
      </c>
      <c r="AV79">
        <v>0</v>
      </c>
      <c r="AW79">
        <v>2</v>
      </c>
      <c r="AX79">
        <v>1473456707</v>
      </c>
      <c r="AY79">
        <v>1</v>
      </c>
      <c r="AZ79">
        <v>0</v>
      </c>
      <c r="BA79">
        <v>164</v>
      </c>
      <c r="BB79">
        <v>0</v>
      </c>
      <c r="BC79">
        <v>0</v>
      </c>
      <c r="BD79">
        <v>0</v>
      </c>
      <c r="BE79">
        <v>0</v>
      </c>
      <c r="BF79">
        <v>0</v>
      </c>
      <c r="BG79">
        <v>0</v>
      </c>
      <c r="BH79">
        <v>0</v>
      </c>
      <c r="BI79">
        <v>0</v>
      </c>
      <c r="BJ79">
        <v>0</v>
      </c>
      <c r="BK79">
        <v>0</v>
      </c>
      <c r="BL79">
        <v>0</v>
      </c>
      <c r="BM79">
        <v>0</v>
      </c>
      <c r="BN79">
        <v>0</v>
      </c>
      <c r="BO79">
        <v>0</v>
      </c>
      <c r="BP79">
        <v>0</v>
      </c>
      <c r="BQ79">
        <v>0</v>
      </c>
      <c r="BR79">
        <v>0</v>
      </c>
      <c r="BS79">
        <v>0</v>
      </c>
      <c r="BT79">
        <v>0</v>
      </c>
      <c r="BU79">
        <v>0</v>
      </c>
      <c r="BV79">
        <v>0</v>
      </c>
      <c r="BW79">
        <v>0</v>
      </c>
      <c r="CV79">
        <v>0</v>
      </c>
      <c r="CW79">
        <f>ROUND(Y79*Source!I519*DO79,9)</f>
        <v>0</v>
      </c>
      <c r="CX79">
        <f>ROUND(Y79*Source!I519,9)</f>
        <v>0.04</v>
      </c>
      <c r="CY79">
        <f>AB79</f>
        <v>1303.01</v>
      </c>
      <c r="CZ79">
        <f>AF79</f>
        <v>1303.01</v>
      </c>
      <c r="DA79">
        <f>AJ79</f>
        <v>1</v>
      </c>
      <c r="DB79">
        <f>ROUND((ROUND(AT79*CZ79,2)*4),6)</f>
        <v>52.12</v>
      </c>
      <c r="DC79">
        <f>ROUND((ROUND(AT79*AG79,2)*4),6)</f>
        <v>33.04</v>
      </c>
      <c r="DD79" t="s">
        <v>3</v>
      </c>
      <c r="DE79" t="s">
        <v>3</v>
      </c>
      <c r="DF79">
        <f t="shared" si="18"/>
        <v>0</v>
      </c>
      <c r="DG79">
        <f t="shared" si="19"/>
        <v>52.12</v>
      </c>
      <c r="DH79">
        <f t="shared" si="20"/>
        <v>33.049999999999997</v>
      </c>
      <c r="DI79">
        <f t="shared" si="21"/>
        <v>0</v>
      </c>
      <c r="DJ79">
        <f>DG79</f>
        <v>52.12</v>
      </c>
      <c r="DK79">
        <v>0</v>
      </c>
      <c r="DL79" t="s">
        <v>3</v>
      </c>
      <c r="DM79">
        <v>0</v>
      </c>
      <c r="DN79" t="s">
        <v>3</v>
      </c>
      <c r="DO79">
        <v>0</v>
      </c>
    </row>
    <row r="80" spans="1:119" x14ac:dyDescent="0.2">
      <c r="A80">
        <f>ROW(Source!A519)</f>
        <v>519</v>
      </c>
      <c r="B80">
        <v>1473091778</v>
      </c>
      <c r="C80">
        <v>1473093239</v>
      </c>
      <c r="D80">
        <v>1441836186</v>
      </c>
      <c r="E80">
        <v>1</v>
      </c>
      <c r="F80">
        <v>1</v>
      </c>
      <c r="G80">
        <v>15514512</v>
      </c>
      <c r="H80">
        <v>3</v>
      </c>
      <c r="I80" t="s">
        <v>430</v>
      </c>
      <c r="J80" t="s">
        <v>431</v>
      </c>
      <c r="K80" t="s">
        <v>432</v>
      </c>
      <c r="L80">
        <v>1346</v>
      </c>
      <c r="N80">
        <v>1009</v>
      </c>
      <c r="O80" t="s">
        <v>390</v>
      </c>
      <c r="P80" t="s">
        <v>390</v>
      </c>
      <c r="Q80">
        <v>1</v>
      </c>
      <c r="W80">
        <v>0</v>
      </c>
      <c r="X80">
        <v>1299790764</v>
      </c>
      <c r="Y80">
        <f>(AT80*4)</f>
        <v>0.04</v>
      </c>
      <c r="AA80">
        <v>494.57</v>
      </c>
      <c r="AB80">
        <v>0</v>
      </c>
      <c r="AC80">
        <v>0</v>
      </c>
      <c r="AD80">
        <v>0</v>
      </c>
      <c r="AE80">
        <v>494.57</v>
      </c>
      <c r="AF80">
        <v>0</v>
      </c>
      <c r="AG80">
        <v>0</v>
      </c>
      <c r="AH80">
        <v>0</v>
      </c>
      <c r="AI80">
        <v>1</v>
      </c>
      <c r="AJ80">
        <v>1</v>
      </c>
      <c r="AK80">
        <v>1</v>
      </c>
      <c r="AL80">
        <v>1</v>
      </c>
      <c r="AM80">
        <v>-2</v>
      </c>
      <c r="AN80">
        <v>0</v>
      </c>
      <c r="AO80">
        <v>1</v>
      </c>
      <c r="AP80">
        <v>1</v>
      </c>
      <c r="AQ80">
        <v>0</v>
      </c>
      <c r="AR80">
        <v>0</v>
      </c>
      <c r="AS80" t="s">
        <v>3</v>
      </c>
      <c r="AT80">
        <v>0.01</v>
      </c>
      <c r="AU80" t="s">
        <v>28</v>
      </c>
      <c r="AV80">
        <v>0</v>
      </c>
      <c r="AW80">
        <v>2</v>
      </c>
      <c r="AX80">
        <v>1473456709</v>
      </c>
      <c r="AY80">
        <v>1</v>
      </c>
      <c r="AZ80">
        <v>0</v>
      </c>
      <c r="BA80">
        <v>165</v>
      </c>
      <c r="BB80">
        <v>0</v>
      </c>
      <c r="BC80">
        <v>0</v>
      </c>
      <c r="BD80">
        <v>0</v>
      </c>
      <c r="BE80">
        <v>0</v>
      </c>
      <c r="BF80">
        <v>0</v>
      </c>
      <c r="BG80">
        <v>0</v>
      </c>
      <c r="BH80">
        <v>0</v>
      </c>
      <c r="BI80">
        <v>0</v>
      </c>
      <c r="BJ80">
        <v>0</v>
      </c>
      <c r="BK80">
        <v>0</v>
      </c>
      <c r="BL80">
        <v>0</v>
      </c>
      <c r="BM80">
        <v>0</v>
      </c>
      <c r="BN80">
        <v>0</v>
      </c>
      <c r="BO80">
        <v>0</v>
      </c>
      <c r="BP80">
        <v>0</v>
      </c>
      <c r="BQ80">
        <v>0</v>
      </c>
      <c r="BR80">
        <v>0</v>
      </c>
      <c r="BS80">
        <v>0</v>
      </c>
      <c r="BT80">
        <v>0</v>
      </c>
      <c r="BU80">
        <v>0</v>
      </c>
      <c r="BV80">
        <v>0</v>
      </c>
      <c r="BW80">
        <v>0</v>
      </c>
      <c r="CV80">
        <v>0</v>
      </c>
      <c r="CW80">
        <v>0</v>
      </c>
      <c r="CX80">
        <f>ROUND(Y80*Source!I519,9)</f>
        <v>0.04</v>
      </c>
      <c r="CY80">
        <f>AA80</f>
        <v>494.57</v>
      </c>
      <c r="CZ80">
        <f>AE80</f>
        <v>494.57</v>
      </c>
      <c r="DA80">
        <f>AI80</f>
        <v>1</v>
      </c>
      <c r="DB80">
        <f>ROUND((ROUND(AT80*CZ80,2)*4),6)</f>
        <v>19.8</v>
      </c>
      <c r="DC80">
        <f>ROUND((ROUND(AT80*AG80,2)*4),6)</f>
        <v>0</v>
      </c>
      <c r="DD80" t="s">
        <v>3</v>
      </c>
      <c r="DE80" t="s">
        <v>3</v>
      </c>
      <c r="DF80">
        <f t="shared" si="18"/>
        <v>19.78</v>
      </c>
      <c r="DG80">
        <f t="shared" si="19"/>
        <v>0</v>
      </c>
      <c r="DH80">
        <f t="shared" si="20"/>
        <v>0</v>
      </c>
      <c r="DI80">
        <f t="shared" si="21"/>
        <v>0</v>
      </c>
      <c r="DJ80">
        <f>DF80</f>
        <v>19.78</v>
      </c>
      <c r="DK80">
        <v>0</v>
      </c>
      <c r="DL80" t="s">
        <v>3</v>
      </c>
      <c r="DM80">
        <v>0</v>
      </c>
      <c r="DN80" t="s">
        <v>3</v>
      </c>
      <c r="DO80">
        <v>0</v>
      </c>
    </row>
    <row r="81" spans="1:119" x14ac:dyDescent="0.2">
      <c r="A81">
        <f>ROW(Source!A519)</f>
        <v>519</v>
      </c>
      <c r="B81">
        <v>1473091778</v>
      </c>
      <c r="C81">
        <v>1473093239</v>
      </c>
      <c r="D81">
        <v>1441836230</v>
      </c>
      <c r="E81">
        <v>1</v>
      </c>
      <c r="F81">
        <v>1</v>
      </c>
      <c r="G81">
        <v>15514512</v>
      </c>
      <c r="H81">
        <v>3</v>
      </c>
      <c r="I81" t="s">
        <v>433</v>
      </c>
      <c r="J81" t="s">
        <v>434</v>
      </c>
      <c r="K81" t="s">
        <v>435</v>
      </c>
      <c r="L81">
        <v>1327</v>
      </c>
      <c r="N81">
        <v>1005</v>
      </c>
      <c r="O81" t="s">
        <v>419</v>
      </c>
      <c r="P81" t="s">
        <v>419</v>
      </c>
      <c r="Q81">
        <v>1</v>
      </c>
      <c r="W81">
        <v>0</v>
      </c>
      <c r="X81">
        <v>-843547561</v>
      </c>
      <c r="Y81">
        <f>(AT81*4)</f>
        <v>0.08</v>
      </c>
      <c r="AA81">
        <v>46</v>
      </c>
      <c r="AB81">
        <v>0</v>
      </c>
      <c r="AC81">
        <v>0</v>
      </c>
      <c r="AD81">
        <v>0</v>
      </c>
      <c r="AE81">
        <v>46</v>
      </c>
      <c r="AF81">
        <v>0</v>
      </c>
      <c r="AG81">
        <v>0</v>
      </c>
      <c r="AH81">
        <v>0</v>
      </c>
      <c r="AI81">
        <v>1</v>
      </c>
      <c r="AJ81">
        <v>1</v>
      </c>
      <c r="AK81">
        <v>1</v>
      </c>
      <c r="AL81">
        <v>1</v>
      </c>
      <c r="AM81">
        <v>-2</v>
      </c>
      <c r="AN81">
        <v>0</v>
      </c>
      <c r="AO81">
        <v>1</v>
      </c>
      <c r="AP81">
        <v>1</v>
      </c>
      <c r="AQ81">
        <v>0</v>
      </c>
      <c r="AR81">
        <v>0</v>
      </c>
      <c r="AS81" t="s">
        <v>3</v>
      </c>
      <c r="AT81">
        <v>0.02</v>
      </c>
      <c r="AU81" t="s">
        <v>28</v>
      </c>
      <c r="AV81">
        <v>0</v>
      </c>
      <c r="AW81">
        <v>2</v>
      </c>
      <c r="AX81">
        <v>1473456710</v>
      </c>
      <c r="AY81">
        <v>1</v>
      </c>
      <c r="AZ81">
        <v>0</v>
      </c>
      <c r="BA81">
        <v>166</v>
      </c>
      <c r="BB81">
        <v>0</v>
      </c>
      <c r="BC81">
        <v>0</v>
      </c>
      <c r="BD81">
        <v>0</v>
      </c>
      <c r="BE81">
        <v>0</v>
      </c>
      <c r="BF81">
        <v>0</v>
      </c>
      <c r="BG81">
        <v>0</v>
      </c>
      <c r="BH81">
        <v>0</v>
      </c>
      <c r="BI81">
        <v>0</v>
      </c>
      <c r="BJ81">
        <v>0</v>
      </c>
      <c r="BK81">
        <v>0</v>
      </c>
      <c r="BL81">
        <v>0</v>
      </c>
      <c r="BM81">
        <v>0</v>
      </c>
      <c r="BN81">
        <v>0</v>
      </c>
      <c r="BO81">
        <v>0</v>
      </c>
      <c r="BP81">
        <v>0</v>
      </c>
      <c r="BQ81">
        <v>0</v>
      </c>
      <c r="BR81">
        <v>0</v>
      </c>
      <c r="BS81">
        <v>0</v>
      </c>
      <c r="BT81">
        <v>0</v>
      </c>
      <c r="BU81">
        <v>0</v>
      </c>
      <c r="BV81">
        <v>0</v>
      </c>
      <c r="BW81">
        <v>0</v>
      </c>
      <c r="CV81">
        <v>0</v>
      </c>
      <c r="CW81">
        <v>0</v>
      </c>
      <c r="CX81">
        <f>ROUND(Y81*Source!I519,9)</f>
        <v>0.08</v>
      </c>
      <c r="CY81">
        <f>AA81</f>
        <v>46</v>
      </c>
      <c r="CZ81">
        <f>AE81</f>
        <v>46</v>
      </c>
      <c r="DA81">
        <f>AI81</f>
        <v>1</v>
      </c>
      <c r="DB81">
        <f>ROUND((ROUND(AT81*CZ81,2)*4),6)</f>
        <v>3.68</v>
      </c>
      <c r="DC81">
        <f>ROUND((ROUND(AT81*AG81,2)*4),6)</f>
        <v>0</v>
      </c>
      <c r="DD81" t="s">
        <v>3</v>
      </c>
      <c r="DE81" t="s">
        <v>3</v>
      </c>
      <c r="DF81">
        <f t="shared" si="18"/>
        <v>3.68</v>
      </c>
      <c r="DG81">
        <f t="shared" si="19"/>
        <v>0</v>
      </c>
      <c r="DH81">
        <f t="shared" si="20"/>
        <v>0</v>
      </c>
      <c r="DI81">
        <f t="shared" si="21"/>
        <v>0</v>
      </c>
      <c r="DJ81">
        <f>DF81</f>
        <v>3.68</v>
      </c>
      <c r="DK81">
        <v>0</v>
      </c>
      <c r="DL81" t="s">
        <v>3</v>
      </c>
      <c r="DM81">
        <v>0</v>
      </c>
      <c r="DN81" t="s">
        <v>3</v>
      </c>
      <c r="DO81">
        <v>0</v>
      </c>
    </row>
    <row r="82" spans="1:119" x14ac:dyDescent="0.2">
      <c r="A82">
        <f>ROW(Source!A520)</f>
        <v>520</v>
      </c>
      <c r="B82">
        <v>1473091778</v>
      </c>
      <c r="C82">
        <v>1473093248</v>
      </c>
      <c r="D82">
        <v>1441819193</v>
      </c>
      <c r="E82">
        <v>15514512</v>
      </c>
      <c r="F82">
        <v>1</v>
      </c>
      <c r="G82">
        <v>15514512</v>
      </c>
      <c r="H82">
        <v>1</v>
      </c>
      <c r="I82" t="s">
        <v>380</v>
      </c>
      <c r="J82" t="s">
        <v>3</v>
      </c>
      <c r="K82" t="s">
        <v>381</v>
      </c>
      <c r="L82">
        <v>1191</v>
      </c>
      <c r="N82">
        <v>1013</v>
      </c>
      <c r="O82" t="s">
        <v>382</v>
      </c>
      <c r="P82" t="s">
        <v>382</v>
      </c>
      <c r="Q82">
        <v>1</v>
      </c>
      <c r="W82">
        <v>0</v>
      </c>
      <c r="X82">
        <v>476480486</v>
      </c>
      <c r="Y82">
        <f>(AT82*2)</f>
        <v>0.6</v>
      </c>
      <c r="AA82">
        <v>0</v>
      </c>
      <c r="AB82">
        <v>0</v>
      </c>
      <c r="AC82">
        <v>0</v>
      </c>
      <c r="AD82">
        <v>0</v>
      </c>
      <c r="AE82">
        <v>0</v>
      </c>
      <c r="AF82">
        <v>0</v>
      </c>
      <c r="AG82">
        <v>0</v>
      </c>
      <c r="AH82">
        <v>0</v>
      </c>
      <c r="AI82">
        <v>1</v>
      </c>
      <c r="AJ82">
        <v>1</v>
      </c>
      <c r="AK82">
        <v>1</v>
      </c>
      <c r="AL82">
        <v>1</v>
      </c>
      <c r="AM82">
        <v>-2</v>
      </c>
      <c r="AN82">
        <v>0</v>
      </c>
      <c r="AO82">
        <v>1</v>
      </c>
      <c r="AP82">
        <v>1</v>
      </c>
      <c r="AQ82">
        <v>0</v>
      </c>
      <c r="AR82">
        <v>0</v>
      </c>
      <c r="AS82" t="s">
        <v>3</v>
      </c>
      <c r="AT82">
        <v>0.3</v>
      </c>
      <c r="AU82" t="s">
        <v>173</v>
      </c>
      <c r="AV82">
        <v>1</v>
      </c>
      <c r="AW82">
        <v>2</v>
      </c>
      <c r="AX82">
        <v>1473457202</v>
      </c>
      <c r="AY82">
        <v>1</v>
      </c>
      <c r="AZ82">
        <v>0</v>
      </c>
      <c r="BA82">
        <v>167</v>
      </c>
      <c r="BB82">
        <v>0</v>
      </c>
      <c r="BC82">
        <v>0</v>
      </c>
      <c r="BD82">
        <v>0</v>
      </c>
      <c r="BE82">
        <v>0</v>
      </c>
      <c r="BF82">
        <v>0</v>
      </c>
      <c r="BG82">
        <v>0</v>
      </c>
      <c r="BH82">
        <v>0</v>
      </c>
      <c r="BI82">
        <v>0</v>
      </c>
      <c r="BJ82">
        <v>0</v>
      </c>
      <c r="BK82">
        <v>0</v>
      </c>
      <c r="BL82">
        <v>0</v>
      </c>
      <c r="BM82">
        <v>0</v>
      </c>
      <c r="BN82">
        <v>0</v>
      </c>
      <c r="BO82">
        <v>0</v>
      </c>
      <c r="BP82">
        <v>0</v>
      </c>
      <c r="BQ82">
        <v>0</v>
      </c>
      <c r="BR82">
        <v>0</v>
      </c>
      <c r="BS82">
        <v>0</v>
      </c>
      <c r="BT82">
        <v>0</v>
      </c>
      <c r="BU82">
        <v>0</v>
      </c>
      <c r="BV82">
        <v>0</v>
      </c>
      <c r="BW82">
        <v>0</v>
      </c>
      <c r="CU82">
        <f>ROUND(AT82*Source!I520*AH82*AL82,2)</f>
        <v>0</v>
      </c>
      <c r="CV82">
        <f>ROUND(Y82*Source!I520,9)</f>
        <v>2.4</v>
      </c>
      <c r="CW82">
        <v>0</v>
      </c>
      <c r="CX82">
        <f>ROUND(Y82*Source!I520,9)</f>
        <v>2.4</v>
      </c>
      <c r="CY82">
        <f>AD82</f>
        <v>0</v>
      </c>
      <c r="CZ82">
        <f>AH82</f>
        <v>0</v>
      </c>
      <c r="DA82">
        <f>AL82</f>
        <v>1</v>
      </c>
      <c r="DB82">
        <f>ROUND((ROUND(AT82*CZ82,2)*2),6)</f>
        <v>0</v>
      </c>
      <c r="DC82">
        <f>ROUND((ROUND(AT82*AG82,2)*2),6)</f>
        <v>0</v>
      </c>
      <c r="DD82" t="s">
        <v>3</v>
      </c>
      <c r="DE82" t="s">
        <v>3</v>
      </c>
      <c r="DF82">
        <f t="shared" si="18"/>
        <v>0</v>
      </c>
      <c r="DG82">
        <f t="shared" si="19"/>
        <v>0</v>
      </c>
      <c r="DH82">
        <f t="shared" si="20"/>
        <v>0</v>
      </c>
      <c r="DI82">
        <f t="shared" si="21"/>
        <v>0</v>
      </c>
      <c r="DJ82">
        <f>DI82</f>
        <v>0</v>
      </c>
      <c r="DK82">
        <v>0</v>
      </c>
      <c r="DL82" t="s">
        <v>3</v>
      </c>
      <c r="DM82">
        <v>0</v>
      </c>
      <c r="DN82" t="s">
        <v>3</v>
      </c>
      <c r="DO82">
        <v>0</v>
      </c>
    </row>
    <row r="83" spans="1:119" x14ac:dyDescent="0.2">
      <c r="A83">
        <f>ROW(Source!A520)</f>
        <v>520</v>
      </c>
      <c r="B83">
        <v>1473091778</v>
      </c>
      <c r="C83">
        <v>1473093248</v>
      </c>
      <c r="D83">
        <v>1441836235</v>
      </c>
      <c r="E83">
        <v>1</v>
      </c>
      <c r="F83">
        <v>1</v>
      </c>
      <c r="G83">
        <v>15514512</v>
      </c>
      <c r="H83">
        <v>3</v>
      </c>
      <c r="I83" t="s">
        <v>387</v>
      </c>
      <c r="J83" t="s">
        <v>388</v>
      </c>
      <c r="K83" t="s">
        <v>389</v>
      </c>
      <c r="L83">
        <v>1346</v>
      </c>
      <c r="N83">
        <v>1009</v>
      </c>
      <c r="O83" t="s">
        <v>390</v>
      </c>
      <c r="P83" t="s">
        <v>390</v>
      </c>
      <c r="Q83">
        <v>1</v>
      </c>
      <c r="W83">
        <v>0</v>
      </c>
      <c r="X83">
        <v>-1595335418</v>
      </c>
      <c r="Y83">
        <f>(AT83*2)</f>
        <v>0.1</v>
      </c>
      <c r="AA83">
        <v>31.49</v>
      </c>
      <c r="AB83">
        <v>0</v>
      </c>
      <c r="AC83">
        <v>0</v>
      </c>
      <c r="AD83">
        <v>0</v>
      </c>
      <c r="AE83">
        <v>31.49</v>
      </c>
      <c r="AF83">
        <v>0</v>
      </c>
      <c r="AG83">
        <v>0</v>
      </c>
      <c r="AH83">
        <v>0</v>
      </c>
      <c r="AI83">
        <v>1</v>
      </c>
      <c r="AJ83">
        <v>1</v>
      </c>
      <c r="AK83">
        <v>1</v>
      </c>
      <c r="AL83">
        <v>1</v>
      </c>
      <c r="AM83">
        <v>-2</v>
      </c>
      <c r="AN83">
        <v>0</v>
      </c>
      <c r="AO83">
        <v>1</v>
      </c>
      <c r="AP83">
        <v>1</v>
      </c>
      <c r="AQ83">
        <v>0</v>
      </c>
      <c r="AR83">
        <v>0</v>
      </c>
      <c r="AS83" t="s">
        <v>3</v>
      </c>
      <c r="AT83">
        <v>0.05</v>
      </c>
      <c r="AU83" t="s">
        <v>173</v>
      </c>
      <c r="AV83">
        <v>0</v>
      </c>
      <c r="AW83">
        <v>2</v>
      </c>
      <c r="AX83">
        <v>1473457206</v>
      </c>
      <c r="AY83">
        <v>1</v>
      </c>
      <c r="AZ83">
        <v>0</v>
      </c>
      <c r="BA83">
        <v>168</v>
      </c>
      <c r="BB83">
        <v>0</v>
      </c>
      <c r="BC83">
        <v>0</v>
      </c>
      <c r="BD83">
        <v>0</v>
      </c>
      <c r="BE83">
        <v>0</v>
      </c>
      <c r="BF83">
        <v>0</v>
      </c>
      <c r="BG83">
        <v>0</v>
      </c>
      <c r="BH83">
        <v>0</v>
      </c>
      <c r="BI83">
        <v>0</v>
      </c>
      <c r="BJ83">
        <v>0</v>
      </c>
      <c r="BK83">
        <v>0</v>
      </c>
      <c r="BL83">
        <v>0</v>
      </c>
      <c r="BM83">
        <v>0</v>
      </c>
      <c r="BN83">
        <v>0</v>
      </c>
      <c r="BO83">
        <v>0</v>
      </c>
      <c r="BP83">
        <v>0</v>
      </c>
      <c r="BQ83">
        <v>0</v>
      </c>
      <c r="BR83">
        <v>0</v>
      </c>
      <c r="BS83">
        <v>0</v>
      </c>
      <c r="BT83">
        <v>0</v>
      </c>
      <c r="BU83">
        <v>0</v>
      </c>
      <c r="BV83">
        <v>0</v>
      </c>
      <c r="BW83">
        <v>0</v>
      </c>
      <c r="CV83">
        <v>0</v>
      </c>
      <c r="CW83">
        <v>0</v>
      </c>
      <c r="CX83">
        <f>ROUND(Y83*Source!I520,9)</f>
        <v>0.4</v>
      </c>
      <c r="CY83">
        <f>AA83</f>
        <v>31.49</v>
      </c>
      <c r="CZ83">
        <f>AE83</f>
        <v>31.49</v>
      </c>
      <c r="DA83">
        <f>AI83</f>
        <v>1</v>
      </c>
      <c r="DB83">
        <f>ROUND((ROUND(AT83*CZ83,2)*2),6)</f>
        <v>3.14</v>
      </c>
      <c r="DC83">
        <f>ROUND((ROUND(AT83*AG83,2)*2),6)</f>
        <v>0</v>
      </c>
      <c r="DD83" t="s">
        <v>3</v>
      </c>
      <c r="DE83" t="s">
        <v>3</v>
      </c>
      <c r="DF83">
        <f t="shared" si="18"/>
        <v>12.6</v>
      </c>
      <c r="DG83">
        <f t="shared" si="19"/>
        <v>0</v>
      </c>
      <c r="DH83">
        <f t="shared" si="20"/>
        <v>0</v>
      </c>
      <c r="DI83">
        <f t="shared" si="21"/>
        <v>0</v>
      </c>
      <c r="DJ83">
        <f>DF83</f>
        <v>12.6</v>
      </c>
      <c r="DK83">
        <v>0</v>
      </c>
      <c r="DL83" t="s">
        <v>3</v>
      </c>
      <c r="DM83">
        <v>0</v>
      </c>
      <c r="DN83" t="s">
        <v>3</v>
      </c>
      <c r="DO83">
        <v>0</v>
      </c>
    </row>
    <row r="84" spans="1:119" x14ac:dyDescent="0.2">
      <c r="A84">
        <f>ROW(Source!A520)</f>
        <v>520</v>
      </c>
      <c r="B84">
        <v>1473091778</v>
      </c>
      <c r="C84">
        <v>1473093248</v>
      </c>
      <c r="D84">
        <v>1441834628</v>
      </c>
      <c r="E84">
        <v>1</v>
      </c>
      <c r="F84">
        <v>1</v>
      </c>
      <c r="G84">
        <v>15514512</v>
      </c>
      <c r="H84">
        <v>3</v>
      </c>
      <c r="I84" t="s">
        <v>436</v>
      </c>
      <c r="J84" t="s">
        <v>437</v>
      </c>
      <c r="K84" t="s">
        <v>438</v>
      </c>
      <c r="L84">
        <v>1348</v>
      </c>
      <c r="N84">
        <v>1009</v>
      </c>
      <c r="O84" t="s">
        <v>401</v>
      </c>
      <c r="P84" t="s">
        <v>401</v>
      </c>
      <c r="Q84">
        <v>1000</v>
      </c>
      <c r="W84">
        <v>0</v>
      </c>
      <c r="X84">
        <v>779500846</v>
      </c>
      <c r="Y84">
        <f>(AT84*2)</f>
        <v>8.0000000000000007E-5</v>
      </c>
      <c r="AA84">
        <v>73951.73</v>
      </c>
      <c r="AB84">
        <v>0</v>
      </c>
      <c r="AC84">
        <v>0</v>
      </c>
      <c r="AD84">
        <v>0</v>
      </c>
      <c r="AE84">
        <v>73951.73</v>
      </c>
      <c r="AF84">
        <v>0</v>
      </c>
      <c r="AG84">
        <v>0</v>
      </c>
      <c r="AH84">
        <v>0</v>
      </c>
      <c r="AI84">
        <v>1</v>
      </c>
      <c r="AJ84">
        <v>1</v>
      </c>
      <c r="AK84">
        <v>1</v>
      </c>
      <c r="AL84">
        <v>1</v>
      </c>
      <c r="AM84">
        <v>-2</v>
      </c>
      <c r="AN84">
        <v>0</v>
      </c>
      <c r="AO84">
        <v>1</v>
      </c>
      <c r="AP84">
        <v>1</v>
      </c>
      <c r="AQ84">
        <v>0</v>
      </c>
      <c r="AR84">
        <v>0</v>
      </c>
      <c r="AS84" t="s">
        <v>3</v>
      </c>
      <c r="AT84">
        <v>4.0000000000000003E-5</v>
      </c>
      <c r="AU84" t="s">
        <v>173</v>
      </c>
      <c r="AV84">
        <v>0</v>
      </c>
      <c r="AW84">
        <v>2</v>
      </c>
      <c r="AX84">
        <v>1473457208</v>
      </c>
      <c r="AY84">
        <v>1</v>
      </c>
      <c r="AZ84">
        <v>0</v>
      </c>
      <c r="BA84">
        <v>169</v>
      </c>
      <c r="BB84">
        <v>0</v>
      </c>
      <c r="BC84">
        <v>0</v>
      </c>
      <c r="BD84">
        <v>0</v>
      </c>
      <c r="BE84">
        <v>0</v>
      </c>
      <c r="BF84">
        <v>0</v>
      </c>
      <c r="BG84">
        <v>0</v>
      </c>
      <c r="BH84">
        <v>0</v>
      </c>
      <c r="BI84">
        <v>0</v>
      </c>
      <c r="BJ84">
        <v>0</v>
      </c>
      <c r="BK84">
        <v>0</v>
      </c>
      <c r="BL84">
        <v>0</v>
      </c>
      <c r="BM84">
        <v>0</v>
      </c>
      <c r="BN84">
        <v>0</v>
      </c>
      <c r="BO84">
        <v>0</v>
      </c>
      <c r="BP84">
        <v>0</v>
      </c>
      <c r="BQ84">
        <v>0</v>
      </c>
      <c r="BR84">
        <v>0</v>
      </c>
      <c r="BS84">
        <v>0</v>
      </c>
      <c r="BT84">
        <v>0</v>
      </c>
      <c r="BU84">
        <v>0</v>
      </c>
      <c r="BV84">
        <v>0</v>
      </c>
      <c r="BW84">
        <v>0</v>
      </c>
      <c r="CV84">
        <v>0</v>
      </c>
      <c r="CW84">
        <v>0</v>
      </c>
      <c r="CX84">
        <f>ROUND(Y84*Source!I520,9)</f>
        <v>3.2000000000000003E-4</v>
      </c>
      <c r="CY84">
        <f>AA84</f>
        <v>73951.73</v>
      </c>
      <c r="CZ84">
        <f>AE84</f>
        <v>73951.73</v>
      </c>
      <c r="DA84">
        <f>AI84</f>
        <v>1</v>
      </c>
      <c r="DB84">
        <f>ROUND((ROUND(AT84*CZ84,2)*2),6)</f>
        <v>5.92</v>
      </c>
      <c r="DC84">
        <f>ROUND((ROUND(AT84*AG84,2)*2),6)</f>
        <v>0</v>
      </c>
      <c r="DD84" t="s">
        <v>3</v>
      </c>
      <c r="DE84" t="s">
        <v>3</v>
      </c>
      <c r="DF84">
        <f t="shared" si="18"/>
        <v>23.66</v>
      </c>
      <c r="DG84">
        <f t="shared" si="19"/>
        <v>0</v>
      </c>
      <c r="DH84">
        <f t="shared" si="20"/>
        <v>0</v>
      </c>
      <c r="DI84">
        <f t="shared" si="21"/>
        <v>0</v>
      </c>
      <c r="DJ84">
        <f>DF84</f>
        <v>23.66</v>
      </c>
      <c r="DK84">
        <v>0</v>
      </c>
      <c r="DL84" t="s">
        <v>3</v>
      </c>
      <c r="DM84">
        <v>0</v>
      </c>
      <c r="DN84" t="s">
        <v>3</v>
      </c>
      <c r="DO84">
        <v>0</v>
      </c>
    </row>
    <row r="85" spans="1:119" x14ac:dyDescent="0.2">
      <c r="A85">
        <f>ROW(Source!A521)</f>
        <v>521</v>
      </c>
      <c r="B85">
        <v>1473091778</v>
      </c>
      <c r="C85">
        <v>1473093255</v>
      </c>
      <c r="D85">
        <v>1441819193</v>
      </c>
      <c r="E85">
        <v>15514512</v>
      </c>
      <c r="F85">
        <v>1</v>
      </c>
      <c r="G85">
        <v>15514512</v>
      </c>
      <c r="H85">
        <v>1</v>
      </c>
      <c r="I85" t="s">
        <v>380</v>
      </c>
      <c r="J85" t="s">
        <v>3</v>
      </c>
      <c r="K85" t="s">
        <v>381</v>
      </c>
      <c r="L85">
        <v>1191</v>
      </c>
      <c r="N85">
        <v>1013</v>
      </c>
      <c r="O85" t="s">
        <v>382</v>
      </c>
      <c r="P85" t="s">
        <v>382</v>
      </c>
      <c r="Q85">
        <v>1</v>
      </c>
      <c r="W85">
        <v>0</v>
      </c>
      <c r="X85">
        <v>476480486</v>
      </c>
      <c r="Y85">
        <f>(AT85*3)</f>
        <v>1.6800000000000002</v>
      </c>
      <c r="AA85">
        <v>0</v>
      </c>
      <c r="AB85">
        <v>0</v>
      </c>
      <c r="AC85">
        <v>0</v>
      </c>
      <c r="AD85">
        <v>0</v>
      </c>
      <c r="AE85">
        <v>0</v>
      </c>
      <c r="AF85">
        <v>0</v>
      </c>
      <c r="AG85">
        <v>0</v>
      </c>
      <c r="AH85">
        <v>0</v>
      </c>
      <c r="AI85">
        <v>1</v>
      </c>
      <c r="AJ85">
        <v>1</v>
      </c>
      <c r="AK85">
        <v>1</v>
      </c>
      <c r="AL85">
        <v>1</v>
      </c>
      <c r="AM85">
        <v>-2</v>
      </c>
      <c r="AN85">
        <v>0</v>
      </c>
      <c r="AO85">
        <v>1</v>
      </c>
      <c r="AP85">
        <v>1</v>
      </c>
      <c r="AQ85">
        <v>0</v>
      </c>
      <c r="AR85">
        <v>0</v>
      </c>
      <c r="AS85" t="s">
        <v>3</v>
      </c>
      <c r="AT85">
        <v>0.56000000000000005</v>
      </c>
      <c r="AU85" t="s">
        <v>155</v>
      </c>
      <c r="AV85">
        <v>1</v>
      </c>
      <c r="AW85">
        <v>2</v>
      </c>
      <c r="AX85">
        <v>1473457587</v>
      </c>
      <c r="AY85">
        <v>1</v>
      </c>
      <c r="AZ85">
        <v>0</v>
      </c>
      <c r="BA85">
        <v>170</v>
      </c>
      <c r="BB85">
        <v>0</v>
      </c>
      <c r="BC85">
        <v>0</v>
      </c>
      <c r="BD85">
        <v>0</v>
      </c>
      <c r="BE85">
        <v>0</v>
      </c>
      <c r="BF85">
        <v>0</v>
      </c>
      <c r="BG85">
        <v>0</v>
      </c>
      <c r="BH85">
        <v>0</v>
      </c>
      <c r="BI85">
        <v>0</v>
      </c>
      <c r="BJ85">
        <v>0</v>
      </c>
      <c r="BK85">
        <v>0</v>
      </c>
      <c r="BL85">
        <v>0</v>
      </c>
      <c r="BM85">
        <v>0</v>
      </c>
      <c r="BN85">
        <v>0</v>
      </c>
      <c r="BO85">
        <v>0</v>
      </c>
      <c r="BP85">
        <v>0</v>
      </c>
      <c r="BQ85">
        <v>0</v>
      </c>
      <c r="BR85">
        <v>0</v>
      </c>
      <c r="BS85">
        <v>0</v>
      </c>
      <c r="BT85">
        <v>0</v>
      </c>
      <c r="BU85">
        <v>0</v>
      </c>
      <c r="BV85">
        <v>0</v>
      </c>
      <c r="BW85">
        <v>0</v>
      </c>
      <c r="CU85">
        <f>ROUND(AT85*Source!I521*AH85*AL85,2)</f>
        <v>0</v>
      </c>
      <c r="CV85">
        <f>ROUND(Y85*Source!I521,9)</f>
        <v>0.16800000000000001</v>
      </c>
      <c r="CW85">
        <v>0</v>
      </c>
      <c r="CX85">
        <f>ROUND(Y85*Source!I521,9)</f>
        <v>0.16800000000000001</v>
      </c>
      <c r="CY85">
        <f>AD85</f>
        <v>0</v>
      </c>
      <c r="CZ85">
        <f>AH85</f>
        <v>0</v>
      </c>
      <c r="DA85">
        <f>AL85</f>
        <v>1</v>
      </c>
      <c r="DB85">
        <f>ROUND((ROUND(AT85*CZ85,2)*3),6)</f>
        <v>0</v>
      </c>
      <c r="DC85">
        <f>ROUND((ROUND(AT85*AG85,2)*3),6)</f>
        <v>0</v>
      </c>
      <c r="DD85" t="s">
        <v>3</v>
      </c>
      <c r="DE85" t="s">
        <v>3</v>
      </c>
      <c r="DF85">
        <f t="shared" si="18"/>
        <v>0</v>
      </c>
      <c r="DG85">
        <f t="shared" si="19"/>
        <v>0</v>
      </c>
      <c r="DH85">
        <f t="shared" si="20"/>
        <v>0</v>
      </c>
      <c r="DI85">
        <f t="shared" si="21"/>
        <v>0</v>
      </c>
      <c r="DJ85">
        <f>DI85</f>
        <v>0</v>
      </c>
      <c r="DK85">
        <v>0</v>
      </c>
      <c r="DL85" t="s">
        <v>3</v>
      </c>
      <c r="DM85">
        <v>0</v>
      </c>
      <c r="DN85" t="s">
        <v>3</v>
      </c>
      <c r="DO85">
        <v>0</v>
      </c>
    </row>
    <row r="86" spans="1:119" x14ac:dyDescent="0.2">
      <c r="A86">
        <f>ROW(Source!A522)</f>
        <v>522</v>
      </c>
      <c r="B86">
        <v>1473091778</v>
      </c>
      <c r="C86">
        <v>1473093258</v>
      </c>
      <c r="D86">
        <v>1441819193</v>
      </c>
      <c r="E86">
        <v>15514512</v>
      </c>
      <c r="F86">
        <v>1</v>
      </c>
      <c r="G86">
        <v>15514512</v>
      </c>
      <c r="H86">
        <v>1</v>
      </c>
      <c r="I86" t="s">
        <v>380</v>
      </c>
      <c r="J86" t="s">
        <v>3</v>
      </c>
      <c r="K86" t="s">
        <v>381</v>
      </c>
      <c r="L86">
        <v>1191</v>
      </c>
      <c r="N86">
        <v>1013</v>
      </c>
      <c r="O86" t="s">
        <v>382</v>
      </c>
      <c r="P86" t="s">
        <v>382</v>
      </c>
      <c r="Q86">
        <v>1</v>
      </c>
      <c r="W86">
        <v>0</v>
      </c>
      <c r="X86">
        <v>476480486</v>
      </c>
      <c r="Y86">
        <f>AT86</f>
        <v>0.16</v>
      </c>
      <c r="AA86">
        <v>0</v>
      </c>
      <c r="AB86">
        <v>0</v>
      </c>
      <c r="AC86">
        <v>0</v>
      </c>
      <c r="AD86">
        <v>0</v>
      </c>
      <c r="AE86">
        <v>0</v>
      </c>
      <c r="AF86">
        <v>0</v>
      </c>
      <c r="AG86">
        <v>0</v>
      </c>
      <c r="AH86">
        <v>0</v>
      </c>
      <c r="AI86">
        <v>1</v>
      </c>
      <c r="AJ86">
        <v>1</v>
      </c>
      <c r="AK86">
        <v>1</v>
      </c>
      <c r="AL86">
        <v>1</v>
      </c>
      <c r="AM86">
        <v>-2</v>
      </c>
      <c r="AN86">
        <v>0</v>
      </c>
      <c r="AO86">
        <v>1</v>
      </c>
      <c r="AP86">
        <v>1</v>
      </c>
      <c r="AQ86">
        <v>0</v>
      </c>
      <c r="AR86">
        <v>0</v>
      </c>
      <c r="AS86" t="s">
        <v>3</v>
      </c>
      <c r="AT86">
        <v>0.16</v>
      </c>
      <c r="AU86" t="s">
        <v>3</v>
      </c>
      <c r="AV86">
        <v>1</v>
      </c>
      <c r="AW86">
        <v>2</v>
      </c>
      <c r="AX86">
        <v>1473457595</v>
      </c>
      <c r="AY86">
        <v>1</v>
      </c>
      <c r="AZ86">
        <v>0</v>
      </c>
      <c r="BA86">
        <v>171</v>
      </c>
      <c r="BB86">
        <v>0</v>
      </c>
      <c r="BC86">
        <v>0</v>
      </c>
      <c r="BD86">
        <v>0</v>
      </c>
      <c r="BE86">
        <v>0</v>
      </c>
      <c r="BF86">
        <v>0</v>
      </c>
      <c r="BG86">
        <v>0</v>
      </c>
      <c r="BH86">
        <v>0</v>
      </c>
      <c r="BI86">
        <v>0</v>
      </c>
      <c r="BJ86">
        <v>0</v>
      </c>
      <c r="BK86">
        <v>0</v>
      </c>
      <c r="BL86">
        <v>0</v>
      </c>
      <c r="BM86">
        <v>0</v>
      </c>
      <c r="BN86">
        <v>0</v>
      </c>
      <c r="BO86">
        <v>0</v>
      </c>
      <c r="BP86">
        <v>0</v>
      </c>
      <c r="BQ86">
        <v>0</v>
      </c>
      <c r="BR86">
        <v>0</v>
      </c>
      <c r="BS86">
        <v>0</v>
      </c>
      <c r="BT86">
        <v>0</v>
      </c>
      <c r="BU86">
        <v>0</v>
      </c>
      <c r="BV86">
        <v>0</v>
      </c>
      <c r="BW86">
        <v>0</v>
      </c>
      <c r="CU86">
        <f>ROUND(AT86*Source!I522*AH86*AL86,2)</f>
        <v>0</v>
      </c>
      <c r="CV86">
        <f>ROUND(Y86*Source!I522,9)</f>
        <v>0.16</v>
      </c>
      <c r="CW86">
        <v>0</v>
      </c>
      <c r="CX86">
        <f>ROUND(Y86*Source!I522,9)</f>
        <v>0.16</v>
      </c>
      <c r="CY86">
        <f>AD86</f>
        <v>0</v>
      </c>
      <c r="CZ86">
        <f>AH86</f>
        <v>0</v>
      </c>
      <c r="DA86">
        <f>AL86</f>
        <v>1</v>
      </c>
      <c r="DB86">
        <f>ROUND(ROUND(AT86*CZ86,2),6)</f>
        <v>0</v>
      </c>
      <c r="DC86">
        <f>ROUND(ROUND(AT86*AG86,2),6)</f>
        <v>0</v>
      </c>
      <c r="DD86" t="s">
        <v>3</v>
      </c>
      <c r="DE86" t="s">
        <v>3</v>
      </c>
      <c r="DF86">
        <f t="shared" si="18"/>
        <v>0</v>
      </c>
      <c r="DG86">
        <f t="shared" si="19"/>
        <v>0</v>
      </c>
      <c r="DH86">
        <f t="shared" si="20"/>
        <v>0</v>
      </c>
      <c r="DI86">
        <f t="shared" si="21"/>
        <v>0</v>
      </c>
      <c r="DJ86">
        <f>DI86</f>
        <v>0</v>
      </c>
      <c r="DK86">
        <v>0</v>
      </c>
      <c r="DL86" t="s">
        <v>3</v>
      </c>
      <c r="DM86">
        <v>0</v>
      </c>
      <c r="DN86" t="s">
        <v>3</v>
      </c>
      <c r="DO86">
        <v>0</v>
      </c>
    </row>
    <row r="87" spans="1:119" x14ac:dyDescent="0.2">
      <c r="A87">
        <f>ROW(Source!A523)</f>
        <v>523</v>
      </c>
      <c r="B87">
        <v>1473091778</v>
      </c>
      <c r="C87">
        <v>1473093261</v>
      </c>
      <c r="D87">
        <v>1441819193</v>
      </c>
      <c r="E87">
        <v>15514512</v>
      </c>
      <c r="F87">
        <v>1</v>
      </c>
      <c r="G87">
        <v>15514512</v>
      </c>
      <c r="H87">
        <v>1</v>
      </c>
      <c r="I87" t="s">
        <v>380</v>
      </c>
      <c r="J87" t="s">
        <v>3</v>
      </c>
      <c r="K87" t="s">
        <v>381</v>
      </c>
      <c r="L87">
        <v>1191</v>
      </c>
      <c r="N87">
        <v>1013</v>
      </c>
      <c r="O87" t="s">
        <v>382</v>
      </c>
      <c r="P87" t="s">
        <v>382</v>
      </c>
      <c r="Q87">
        <v>1</v>
      </c>
      <c r="W87">
        <v>0</v>
      </c>
      <c r="X87">
        <v>476480486</v>
      </c>
      <c r="Y87">
        <f>(AT87*2)</f>
        <v>0.6</v>
      </c>
      <c r="AA87">
        <v>0</v>
      </c>
      <c r="AB87">
        <v>0</v>
      </c>
      <c r="AC87">
        <v>0</v>
      </c>
      <c r="AD87">
        <v>0</v>
      </c>
      <c r="AE87">
        <v>0</v>
      </c>
      <c r="AF87">
        <v>0</v>
      </c>
      <c r="AG87">
        <v>0</v>
      </c>
      <c r="AH87">
        <v>0</v>
      </c>
      <c r="AI87">
        <v>1</v>
      </c>
      <c r="AJ87">
        <v>1</v>
      </c>
      <c r="AK87">
        <v>1</v>
      </c>
      <c r="AL87">
        <v>1</v>
      </c>
      <c r="AM87">
        <v>-2</v>
      </c>
      <c r="AN87">
        <v>0</v>
      </c>
      <c r="AO87">
        <v>1</v>
      </c>
      <c r="AP87">
        <v>1</v>
      </c>
      <c r="AQ87">
        <v>0</v>
      </c>
      <c r="AR87">
        <v>0</v>
      </c>
      <c r="AS87" t="s">
        <v>3</v>
      </c>
      <c r="AT87">
        <v>0.3</v>
      </c>
      <c r="AU87" t="s">
        <v>173</v>
      </c>
      <c r="AV87">
        <v>1</v>
      </c>
      <c r="AW87">
        <v>2</v>
      </c>
      <c r="AX87">
        <v>1473457616</v>
      </c>
      <c r="AY87">
        <v>1</v>
      </c>
      <c r="AZ87">
        <v>0</v>
      </c>
      <c r="BA87">
        <v>172</v>
      </c>
      <c r="BB87">
        <v>0</v>
      </c>
      <c r="BC87">
        <v>0</v>
      </c>
      <c r="BD87">
        <v>0</v>
      </c>
      <c r="BE87">
        <v>0</v>
      </c>
      <c r="BF87">
        <v>0</v>
      </c>
      <c r="BG87">
        <v>0</v>
      </c>
      <c r="BH87">
        <v>0</v>
      </c>
      <c r="BI87">
        <v>0</v>
      </c>
      <c r="BJ87">
        <v>0</v>
      </c>
      <c r="BK87">
        <v>0</v>
      </c>
      <c r="BL87">
        <v>0</v>
      </c>
      <c r="BM87">
        <v>0</v>
      </c>
      <c r="BN87">
        <v>0</v>
      </c>
      <c r="BO87">
        <v>0</v>
      </c>
      <c r="BP87">
        <v>0</v>
      </c>
      <c r="BQ87">
        <v>0</v>
      </c>
      <c r="BR87">
        <v>0</v>
      </c>
      <c r="BS87">
        <v>0</v>
      </c>
      <c r="BT87">
        <v>0</v>
      </c>
      <c r="BU87">
        <v>0</v>
      </c>
      <c r="BV87">
        <v>0</v>
      </c>
      <c r="BW87">
        <v>0</v>
      </c>
      <c r="CU87">
        <f>ROUND(AT87*Source!I523*AH87*AL87,2)</f>
        <v>0</v>
      </c>
      <c r="CV87">
        <f>ROUND(Y87*Source!I523,9)</f>
        <v>1.2</v>
      </c>
      <c r="CW87">
        <v>0</v>
      </c>
      <c r="CX87">
        <f>ROUND(Y87*Source!I523,9)</f>
        <v>1.2</v>
      </c>
      <c r="CY87">
        <f>AD87</f>
        <v>0</v>
      </c>
      <c r="CZ87">
        <f>AH87</f>
        <v>0</v>
      </c>
      <c r="DA87">
        <f>AL87</f>
        <v>1</v>
      </c>
      <c r="DB87">
        <f>ROUND((ROUND(AT87*CZ87,2)*2),6)</f>
        <v>0</v>
      </c>
      <c r="DC87">
        <f>ROUND((ROUND(AT87*AG87,2)*2),6)</f>
        <v>0</v>
      </c>
      <c r="DD87" t="s">
        <v>3</v>
      </c>
      <c r="DE87" t="s">
        <v>3</v>
      </c>
      <c r="DF87">
        <f t="shared" si="18"/>
        <v>0</v>
      </c>
      <c r="DG87">
        <f t="shared" si="19"/>
        <v>0</v>
      </c>
      <c r="DH87">
        <f t="shared" si="20"/>
        <v>0</v>
      </c>
      <c r="DI87">
        <f t="shared" si="21"/>
        <v>0</v>
      </c>
      <c r="DJ87">
        <f>DI87</f>
        <v>0</v>
      </c>
      <c r="DK87">
        <v>0</v>
      </c>
      <c r="DL87" t="s">
        <v>3</v>
      </c>
      <c r="DM87">
        <v>0</v>
      </c>
      <c r="DN87" t="s">
        <v>3</v>
      </c>
      <c r="DO87">
        <v>0</v>
      </c>
    </row>
    <row r="88" spans="1:119" x14ac:dyDescent="0.2">
      <c r="A88">
        <f>ROW(Source!A523)</f>
        <v>523</v>
      </c>
      <c r="B88">
        <v>1473091778</v>
      </c>
      <c r="C88">
        <v>1473093261</v>
      </c>
      <c r="D88">
        <v>1441836235</v>
      </c>
      <c r="E88">
        <v>1</v>
      </c>
      <c r="F88">
        <v>1</v>
      </c>
      <c r="G88">
        <v>15514512</v>
      </c>
      <c r="H88">
        <v>3</v>
      </c>
      <c r="I88" t="s">
        <v>387</v>
      </c>
      <c r="J88" t="s">
        <v>388</v>
      </c>
      <c r="K88" t="s">
        <v>389</v>
      </c>
      <c r="L88">
        <v>1346</v>
      </c>
      <c r="N88">
        <v>1009</v>
      </c>
      <c r="O88" t="s">
        <v>390</v>
      </c>
      <c r="P88" t="s">
        <v>390</v>
      </c>
      <c r="Q88">
        <v>1</v>
      </c>
      <c r="W88">
        <v>0</v>
      </c>
      <c r="X88">
        <v>-1595335418</v>
      </c>
      <c r="Y88">
        <f>(AT88*2)</f>
        <v>0.1</v>
      </c>
      <c r="AA88">
        <v>31.49</v>
      </c>
      <c r="AB88">
        <v>0</v>
      </c>
      <c r="AC88">
        <v>0</v>
      </c>
      <c r="AD88">
        <v>0</v>
      </c>
      <c r="AE88">
        <v>31.49</v>
      </c>
      <c r="AF88">
        <v>0</v>
      </c>
      <c r="AG88">
        <v>0</v>
      </c>
      <c r="AH88">
        <v>0</v>
      </c>
      <c r="AI88">
        <v>1</v>
      </c>
      <c r="AJ88">
        <v>1</v>
      </c>
      <c r="AK88">
        <v>1</v>
      </c>
      <c r="AL88">
        <v>1</v>
      </c>
      <c r="AM88">
        <v>-2</v>
      </c>
      <c r="AN88">
        <v>0</v>
      </c>
      <c r="AO88">
        <v>1</v>
      </c>
      <c r="AP88">
        <v>1</v>
      </c>
      <c r="AQ88">
        <v>0</v>
      </c>
      <c r="AR88">
        <v>0</v>
      </c>
      <c r="AS88" t="s">
        <v>3</v>
      </c>
      <c r="AT88">
        <v>0.05</v>
      </c>
      <c r="AU88" t="s">
        <v>173</v>
      </c>
      <c r="AV88">
        <v>0</v>
      </c>
      <c r="AW88">
        <v>2</v>
      </c>
      <c r="AX88">
        <v>1473457617</v>
      </c>
      <c r="AY88">
        <v>1</v>
      </c>
      <c r="AZ88">
        <v>0</v>
      </c>
      <c r="BA88">
        <v>173</v>
      </c>
      <c r="BB88">
        <v>0</v>
      </c>
      <c r="BC88">
        <v>0</v>
      </c>
      <c r="BD88">
        <v>0</v>
      </c>
      <c r="BE88">
        <v>0</v>
      </c>
      <c r="BF88">
        <v>0</v>
      </c>
      <c r="BG88">
        <v>0</v>
      </c>
      <c r="BH88">
        <v>0</v>
      </c>
      <c r="BI88">
        <v>0</v>
      </c>
      <c r="BJ88">
        <v>0</v>
      </c>
      <c r="BK88">
        <v>0</v>
      </c>
      <c r="BL88">
        <v>0</v>
      </c>
      <c r="BM88">
        <v>0</v>
      </c>
      <c r="BN88">
        <v>0</v>
      </c>
      <c r="BO88">
        <v>0</v>
      </c>
      <c r="BP88">
        <v>0</v>
      </c>
      <c r="BQ88">
        <v>0</v>
      </c>
      <c r="BR88">
        <v>0</v>
      </c>
      <c r="BS88">
        <v>0</v>
      </c>
      <c r="BT88">
        <v>0</v>
      </c>
      <c r="BU88">
        <v>0</v>
      </c>
      <c r="BV88">
        <v>0</v>
      </c>
      <c r="BW88">
        <v>0</v>
      </c>
      <c r="CV88">
        <v>0</v>
      </c>
      <c r="CW88">
        <v>0</v>
      </c>
      <c r="CX88">
        <f>ROUND(Y88*Source!I523,9)</f>
        <v>0.2</v>
      </c>
      <c r="CY88">
        <f>AA88</f>
        <v>31.49</v>
      </c>
      <c r="CZ88">
        <f>AE88</f>
        <v>31.49</v>
      </c>
      <c r="DA88">
        <f>AI88</f>
        <v>1</v>
      </c>
      <c r="DB88">
        <f>ROUND((ROUND(AT88*CZ88,2)*2),6)</f>
        <v>3.14</v>
      </c>
      <c r="DC88">
        <f>ROUND((ROUND(AT88*AG88,2)*2),6)</f>
        <v>0</v>
      </c>
      <c r="DD88" t="s">
        <v>3</v>
      </c>
      <c r="DE88" t="s">
        <v>3</v>
      </c>
      <c r="DF88">
        <f t="shared" si="18"/>
        <v>6.3</v>
      </c>
      <c r="DG88">
        <f t="shared" si="19"/>
        <v>0</v>
      </c>
      <c r="DH88">
        <f t="shared" si="20"/>
        <v>0</v>
      </c>
      <c r="DI88">
        <f t="shared" si="21"/>
        <v>0</v>
      </c>
      <c r="DJ88">
        <f>DF88</f>
        <v>6.3</v>
      </c>
      <c r="DK88">
        <v>0</v>
      </c>
      <c r="DL88" t="s">
        <v>3</v>
      </c>
      <c r="DM88">
        <v>0</v>
      </c>
      <c r="DN88" t="s">
        <v>3</v>
      </c>
      <c r="DO88">
        <v>0</v>
      </c>
    </row>
    <row r="89" spans="1:119" x14ac:dyDescent="0.2">
      <c r="A89">
        <f>ROW(Source!A523)</f>
        <v>523</v>
      </c>
      <c r="B89">
        <v>1473091778</v>
      </c>
      <c r="C89">
        <v>1473093261</v>
      </c>
      <c r="D89">
        <v>1441834628</v>
      </c>
      <c r="E89">
        <v>1</v>
      </c>
      <c r="F89">
        <v>1</v>
      </c>
      <c r="G89">
        <v>15514512</v>
      </c>
      <c r="H89">
        <v>3</v>
      </c>
      <c r="I89" t="s">
        <v>436</v>
      </c>
      <c r="J89" t="s">
        <v>437</v>
      </c>
      <c r="K89" t="s">
        <v>438</v>
      </c>
      <c r="L89">
        <v>1348</v>
      </c>
      <c r="N89">
        <v>1009</v>
      </c>
      <c r="O89" t="s">
        <v>401</v>
      </c>
      <c r="P89" t="s">
        <v>401</v>
      </c>
      <c r="Q89">
        <v>1000</v>
      </c>
      <c r="W89">
        <v>0</v>
      </c>
      <c r="X89">
        <v>779500846</v>
      </c>
      <c r="Y89">
        <f>(AT89*2)</f>
        <v>8.0000000000000007E-5</v>
      </c>
      <c r="AA89">
        <v>73951.73</v>
      </c>
      <c r="AB89">
        <v>0</v>
      </c>
      <c r="AC89">
        <v>0</v>
      </c>
      <c r="AD89">
        <v>0</v>
      </c>
      <c r="AE89">
        <v>73951.73</v>
      </c>
      <c r="AF89">
        <v>0</v>
      </c>
      <c r="AG89">
        <v>0</v>
      </c>
      <c r="AH89">
        <v>0</v>
      </c>
      <c r="AI89">
        <v>1</v>
      </c>
      <c r="AJ89">
        <v>1</v>
      </c>
      <c r="AK89">
        <v>1</v>
      </c>
      <c r="AL89">
        <v>1</v>
      </c>
      <c r="AM89">
        <v>-2</v>
      </c>
      <c r="AN89">
        <v>0</v>
      </c>
      <c r="AO89">
        <v>1</v>
      </c>
      <c r="AP89">
        <v>1</v>
      </c>
      <c r="AQ89">
        <v>0</v>
      </c>
      <c r="AR89">
        <v>0</v>
      </c>
      <c r="AS89" t="s">
        <v>3</v>
      </c>
      <c r="AT89">
        <v>4.0000000000000003E-5</v>
      </c>
      <c r="AU89" t="s">
        <v>173</v>
      </c>
      <c r="AV89">
        <v>0</v>
      </c>
      <c r="AW89">
        <v>2</v>
      </c>
      <c r="AX89">
        <v>1473457618</v>
      </c>
      <c r="AY89">
        <v>1</v>
      </c>
      <c r="AZ89">
        <v>0</v>
      </c>
      <c r="BA89">
        <v>174</v>
      </c>
      <c r="BB89">
        <v>0</v>
      </c>
      <c r="BC89">
        <v>0</v>
      </c>
      <c r="BD89">
        <v>0</v>
      </c>
      <c r="BE89">
        <v>0</v>
      </c>
      <c r="BF89">
        <v>0</v>
      </c>
      <c r="BG89">
        <v>0</v>
      </c>
      <c r="BH89">
        <v>0</v>
      </c>
      <c r="BI89">
        <v>0</v>
      </c>
      <c r="BJ89">
        <v>0</v>
      </c>
      <c r="BK89">
        <v>0</v>
      </c>
      <c r="BL89">
        <v>0</v>
      </c>
      <c r="BM89">
        <v>0</v>
      </c>
      <c r="BN89">
        <v>0</v>
      </c>
      <c r="BO89">
        <v>0</v>
      </c>
      <c r="BP89">
        <v>0</v>
      </c>
      <c r="BQ89">
        <v>0</v>
      </c>
      <c r="BR89">
        <v>0</v>
      </c>
      <c r="BS89">
        <v>0</v>
      </c>
      <c r="BT89">
        <v>0</v>
      </c>
      <c r="BU89">
        <v>0</v>
      </c>
      <c r="BV89">
        <v>0</v>
      </c>
      <c r="BW89">
        <v>0</v>
      </c>
      <c r="CV89">
        <v>0</v>
      </c>
      <c r="CW89">
        <v>0</v>
      </c>
      <c r="CX89">
        <f>ROUND(Y89*Source!I523,9)</f>
        <v>1.6000000000000001E-4</v>
      </c>
      <c r="CY89">
        <f>AA89</f>
        <v>73951.73</v>
      </c>
      <c r="CZ89">
        <f>AE89</f>
        <v>73951.73</v>
      </c>
      <c r="DA89">
        <f>AI89</f>
        <v>1</v>
      </c>
      <c r="DB89">
        <f>ROUND((ROUND(AT89*CZ89,2)*2),6)</f>
        <v>5.92</v>
      </c>
      <c r="DC89">
        <f>ROUND((ROUND(AT89*AG89,2)*2),6)</f>
        <v>0</v>
      </c>
      <c r="DD89" t="s">
        <v>3</v>
      </c>
      <c r="DE89" t="s">
        <v>3</v>
      </c>
      <c r="DF89">
        <f t="shared" si="18"/>
        <v>11.83</v>
      </c>
      <c r="DG89">
        <f t="shared" si="19"/>
        <v>0</v>
      </c>
      <c r="DH89">
        <f t="shared" si="20"/>
        <v>0</v>
      </c>
      <c r="DI89">
        <f t="shared" si="21"/>
        <v>0</v>
      </c>
      <c r="DJ89">
        <f>DF89</f>
        <v>11.83</v>
      </c>
      <c r="DK89">
        <v>0</v>
      </c>
      <c r="DL89" t="s">
        <v>3</v>
      </c>
      <c r="DM89">
        <v>0</v>
      </c>
      <c r="DN89" t="s">
        <v>3</v>
      </c>
      <c r="DO89">
        <v>0</v>
      </c>
    </row>
    <row r="90" spans="1:119" x14ac:dyDescent="0.2">
      <c r="A90">
        <f>ROW(Source!A524)</f>
        <v>524</v>
      </c>
      <c r="B90">
        <v>1473091778</v>
      </c>
      <c r="C90">
        <v>1473093268</v>
      </c>
      <c r="D90">
        <v>1441819193</v>
      </c>
      <c r="E90">
        <v>15514512</v>
      </c>
      <c r="F90">
        <v>1</v>
      </c>
      <c r="G90">
        <v>15514512</v>
      </c>
      <c r="H90">
        <v>1</v>
      </c>
      <c r="I90" t="s">
        <v>380</v>
      </c>
      <c r="J90" t="s">
        <v>3</v>
      </c>
      <c r="K90" t="s">
        <v>381</v>
      </c>
      <c r="L90">
        <v>1191</v>
      </c>
      <c r="N90">
        <v>1013</v>
      </c>
      <c r="O90" t="s">
        <v>382</v>
      </c>
      <c r="P90" t="s">
        <v>382</v>
      </c>
      <c r="Q90">
        <v>1</v>
      </c>
      <c r="W90">
        <v>0</v>
      </c>
      <c r="X90">
        <v>476480486</v>
      </c>
      <c r="Y90">
        <f>(AT90*4)</f>
        <v>0.68</v>
      </c>
      <c r="AA90">
        <v>0</v>
      </c>
      <c r="AB90">
        <v>0</v>
      </c>
      <c r="AC90">
        <v>0</v>
      </c>
      <c r="AD90">
        <v>0</v>
      </c>
      <c r="AE90">
        <v>0</v>
      </c>
      <c r="AF90">
        <v>0</v>
      </c>
      <c r="AG90">
        <v>0</v>
      </c>
      <c r="AH90">
        <v>0</v>
      </c>
      <c r="AI90">
        <v>1</v>
      </c>
      <c r="AJ90">
        <v>1</v>
      </c>
      <c r="AK90">
        <v>1</v>
      </c>
      <c r="AL90">
        <v>1</v>
      </c>
      <c r="AM90">
        <v>-2</v>
      </c>
      <c r="AN90">
        <v>0</v>
      </c>
      <c r="AO90">
        <v>1</v>
      </c>
      <c r="AP90">
        <v>1</v>
      </c>
      <c r="AQ90">
        <v>0</v>
      </c>
      <c r="AR90">
        <v>0</v>
      </c>
      <c r="AS90" t="s">
        <v>3</v>
      </c>
      <c r="AT90">
        <v>0.17</v>
      </c>
      <c r="AU90" t="s">
        <v>28</v>
      </c>
      <c r="AV90">
        <v>1</v>
      </c>
      <c r="AW90">
        <v>2</v>
      </c>
      <c r="AX90">
        <v>1473457652</v>
      </c>
      <c r="AY90">
        <v>1</v>
      </c>
      <c r="AZ90">
        <v>0</v>
      </c>
      <c r="BA90">
        <v>175</v>
      </c>
      <c r="BB90">
        <v>0</v>
      </c>
      <c r="BC90">
        <v>0</v>
      </c>
      <c r="BD90">
        <v>0</v>
      </c>
      <c r="BE90">
        <v>0</v>
      </c>
      <c r="BF90">
        <v>0</v>
      </c>
      <c r="BG90">
        <v>0</v>
      </c>
      <c r="BH90">
        <v>0</v>
      </c>
      <c r="BI90">
        <v>0</v>
      </c>
      <c r="BJ90">
        <v>0</v>
      </c>
      <c r="BK90">
        <v>0</v>
      </c>
      <c r="BL90">
        <v>0</v>
      </c>
      <c r="BM90">
        <v>0</v>
      </c>
      <c r="BN90">
        <v>0</v>
      </c>
      <c r="BO90">
        <v>0</v>
      </c>
      <c r="BP90">
        <v>0</v>
      </c>
      <c r="BQ90">
        <v>0</v>
      </c>
      <c r="BR90">
        <v>0</v>
      </c>
      <c r="BS90">
        <v>0</v>
      </c>
      <c r="BT90">
        <v>0</v>
      </c>
      <c r="BU90">
        <v>0</v>
      </c>
      <c r="BV90">
        <v>0</v>
      </c>
      <c r="BW90">
        <v>0</v>
      </c>
      <c r="CU90">
        <f>ROUND(AT90*Source!I524*AH90*AL90,2)</f>
        <v>0</v>
      </c>
      <c r="CV90">
        <f>ROUND(Y90*Source!I524,9)</f>
        <v>0.68</v>
      </c>
      <c r="CW90">
        <v>0</v>
      </c>
      <c r="CX90">
        <f>ROUND(Y90*Source!I524,9)</f>
        <v>0.68</v>
      </c>
      <c r="CY90">
        <f>AD90</f>
        <v>0</v>
      </c>
      <c r="CZ90">
        <f>AH90</f>
        <v>0</v>
      </c>
      <c r="DA90">
        <f>AL90</f>
        <v>1</v>
      </c>
      <c r="DB90">
        <f>ROUND((ROUND(AT90*CZ90,2)*4),6)</f>
        <v>0</v>
      </c>
      <c r="DC90">
        <f>ROUND((ROUND(AT90*AG90,2)*4),6)</f>
        <v>0</v>
      </c>
      <c r="DD90" t="s">
        <v>3</v>
      </c>
      <c r="DE90" t="s">
        <v>3</v>
      </c>
      <c r="DF90">
        <f t="shared" si="18"/>
        <v>0</v>
      </c>
      <c r="DG90">
        <f t="shared" si="19"/>
        <v>0</v>
      </c>
      <c r="DH90">
        <f t="shared" si="20"/>
        <v>0</v>
      </c>
      <c r="DI90">
        <f t="shared" si="21"/>
        <v>0</v>
      </c>
      <c r="DJ90">
        <f>DI90</f>
        <v>0</v>
      </c>
      <c r="DK90">
        <v>0</v>
      </c>
      <c r="DL90" t="s">
        <v>3</v>
      </c>
      <c r="DM90">
        <v>0</v>
      </c>
      <c r="DN90" t="s">
        <v>3</v>
      </c>
      <c r="DO90">
        <v>0</v>
      </c>
    </row>
    <row r="91" spans="1:119" x14ac:dyDescent="0.2">
      <c r="A91">
        <f>ROW(Source!A524)</f>
        <v>524</v>
      </c>
      <c r="B91">
        <v>1473091778</v>
      </c>
      <c r="C91">
        <v>1473093268</v>
      </c>
      <c r="D91">
        <v>1441834258</v>
      </c>
      <c r="E91">
        <v>1</v>
      </c>
      <c r="F91">
        <v>1</v>
      </c>
      <c r="G91">
        <v>15514512</v>
      </c>
      <c r="H91">
        <v>2</v>
      </c>
      <c r="I91" t="s">
        <v>383</v>
      </c>
      <c r="J91" t="s">
        <v>384</v>
      </c>
      <c r="K91" t="s">
        <v>385</v>
      </c>
      <c r="L91">
        <v>1368</v>
      </c>
      <c r="N91">
        <v>1011</v>
      </c>
      <c r="O91" t="s">
        <v>386</v>
      </c>
      <c r="P91" t="s">
        <v>386</v>
      </c>
      <c r="Q91">
        <v>1</v>
      </c>
      <c r="W91">
        <v>0</v>
      </c>
      <c r="X91">
        <v>1077756263</v>
      </c>
      <c r="Y91">
        <f>(AT91*4)</f>
        <v>0.04</v>
      </c>
      <c r="AA91">
        <v>0</v>
      </c>
      <c r="AB91">
        <v>1303.01</v>
      </c>
      <c r="AC91">
        <v>826.2</v>
      </c>
      <c r="AD91">
        <v>0</v>
      </c>
      <c r="AE91">
        <v>0</v>
      </c>
      <c r="AF91">
        <v>1303.01</v>
      </c>
      <c r="AG91">
        <v>826.2</v>
      </c>
      <c r="AH91">
        <v>0</v>
      </c>
      <c r="AI91">
        <v>1</v>
      </c>
      <c r="AJ91">
        <v>1</v>
      </c>
      <c r="AK91">
        <v>1</v>
      </c>
      <c r="AL91">
        <v>1</v>
      </c>
      <c r="AM91">
        <v>-2</v>
      </c>
      <c r="AN91">
        <v>0</v>
      </c>
      <c r="AO91">
        <v>1</v>
      </c>
      <c r="AP91">
        <v>1</v>
      </c>
      <c r="AQ91">
        <v>0</v>
      </c>
      <c r="AR91">
        <v>0</v>
      </c>
      <c r="AS91" t="s">
        <v>3</v>
      </c>
      <c r="AT91">
        <v>0.01</v>
      </c>
      <c r="AU91" t="s">
        <v>28</v>
      </c>
      <c r="AV91">
        <v>0</v>
      </c>
      <c r="AW91">
        <v>2</v>
      </c>
      <c r="AX91">
        <v>1473457653</v>
      </c>
      <c r="AY91">
        <v>1</v>
      </c>
      <c r="AZ91">
        <v>0</v>
      </c>
      <c r="BA91">
        <v>176</v>
      </c>
      <c r="BB91">
        <v>0</v>
      </c>
      <c r="BC91">
        <v>0</v>
      </c>
      <c r="BD91">
        <v>0</v>
      </c>
      <c r="BE91">
        <v>0</v>
      </c>
      <c r="BF91">
        <v>0</v>
      </c>
      <c r="BG91">
        <v>0</v>
      </c>
      <c r="BH91">
        <v>0</v>
      </c>
      <c r="BI91">
        <v>0</v>
      </c>
      <c r="BJ91">
        <v>0</v>
      </c>
      <c r="BK91">
        <v>0</v>
      </c>
      <c r="BL91">
        <v>0</v>
      </c>
      <c r="BM91">
        <v>0</v>
      </c>
      <c r="BN91">
        <v>0</v>
      </c>
      <c r="BO91">
        <v>0</v>
      </c>
      <c r="BP91">
        <v>0</v>
      </c>
      <c r="BQ91">
        <v>0</v>
      </c>
      <c r="BR91">
        <v>0</v>
      </c>
      <c r="BS91">
        <v>0</v>
      </c>
      <c r="BT91">
        <v>0</v>
      </c>
      <c r="BU91">
        <v>0</v>
      </c>
      <c r="BV91">
        <v>0</v>
      </c>
      <c r="BW91">
        <v>0</v>
      </c>
      <c r="CV91">
        <v>0</v>
      </c>
      <c r="CW91">
        <f>ROUND(Y91*Source!I524*DO91,9)</f>
        <v>0</v>
      </c>
      <c r="CX91">
        <f>ROUND(Y91*Source!I524,9)</f>
        <v>0.04</v>
      </c>
      <c r="CY91">
        <f>AB91</f>
        <v>1303.01</v>
      </c>
      <c r="CZ91">
        <f>AF91</f>
        <v>1303.01</v>
      </c>
      <c r="DA91">
        <f>AJ91</f>
        <v>1</v>
      </c>
      <c r="DB91">
        <f>ROUND((ROUND(AT91*CZ91,2)*4),6)</f>
        <v>52.12</v>
      </c>
      <c r="DC91">
        <f>ROUND((ROUND(AT91*AG91,2)*4),6)</f>
        <v>33.04</v>
      </c>
      <c r="DD91" t="s">
        <v>3</v>
      </c>
      <c r="DE91" t="s">
        <v>3</v>
      </c>
      <c r="DF91">
        <f t="shared" si="18"/>
        <v>0</v>
      </c>
      <c r="DG91">
        <f t="shared" si="19"/>
        <v>52.12</v>
      </c>
      <c r="DH91">
        <f t="shared" si="20"/>
        <v>33.049999999999997</v>
      </c>
      <c r="DI91">
        <f t="shared" si="21"/>
        <v>0</v>
      </c>
      <c r="DJ91">
        <f>DG91</f>
        <v>52.12</v>
      </c>
      <c r="DK91">
        <v>0</v>
      </c>
      <c r="DL91" t="s">
        <v>3</v>
      </c>
      <c r="DM91">
        <v>0</v>
      </c>
      <c r="DN91" t="s">
        <v>3</v>
      </c>
      <c r="DO91">
        <v>0</v>
      </c>
    </row>
    <row r="92" spans="1:119" x14ac:dyDescent="0.2">
      <c r="A92">
        <f>ROW(Source!A524)</f>
        <v>524</v>
      </c>
      <c r="B92">
        <v>1473091778</v>
      </c>
      <c r="C92">
        <v>1473093268</v>
      </c>
      <c r="D92">
        <v>1441836186</v>
      </c>
      <c r="E92">
        <v>1</v>
      </c>
      <c r="F92">
        <v>1</v>
      </c>
      <c r="G92">
        <v>15514512</v>
      </c>
      <c r="H92">
        <v>3</v>
      </c>
      <c r="I92" t="s">
        <v>430</v>
      </c>
      <c r="J92" t="s">
        <v>431</v>
      </c>
      <c r="K92" t="s">
        <v>432</v>
      </c>
      <c r="L92">
        <v>1346</v>
      </c>
      <c r="N92">
        <v>1009</v>
      </c>
      <c r="O92" t="s">
        <v>390</v>
      </c>
      <c r="P92" t="s">
        <v>390</v>
      </c>
      <c r="Q92">
        <v>1</v>
      </c>
      <c r="W92">
        <v>0</v>
      </c>
      <c r="X92">
        <v>1299790764</v>
      </c>
      <c r="Y92">
        <f>(AT92*4)</f>
        <v>0.04</v>
      </c>
      <c r="AA92">
        <v>494.57</v>
      </c>
      <c r="AB92">
        <v>0</v>
      </c>
      <c r="AC92">
        <v>0</v>
      </c>
      <c r="AD92">
        <v>0</v>
      </c>
      <c r="AE92">
        <v>494.57</v>
      </c>
      <c r="AF92">
        <v>0</v>
      </c>
      <c r="AG92">
        <v>0</v>
      </c>
      <c r="AH92">
        <v>0</v>
      </c>
      <c r="AI92">
        <v>1</v>
      </c>
      <c r="AJ92">
        <v>1</v>
      </c>
      <c r="AK92">
        <v>1</v>
      </c>
      <c r="AL92">
        <v>1</v>
      </c>
      <c r="AM92">
        <v>-2</v>
      </c>
      <c r="AN92">
        <v>0</v>
      </c>
      <c r="AO92">
        <v>1</v>
      </c>
      <c r="AP92">
        <v>1</v>
      </c>
      <c r="AQ92">
        <v>0</v>
      </c>
      <c r="AR92">
        <v>0</v>
      </c>
      <c r="AS92" t="s">
        <v>3</v>
      </c>
      <c r="AT92">
        <v>0.01</v>
      </c>
      <c r="AU92" t="s">
        <v>28</v>
      </c>
      <c r="AV92">
        <v>0</v>
      </c>
      <c r="AW92">
        <v>2</v>
      </c>
      <c r="AX92">
        <v>1473457654</v>
      </c>
      <c r="AY92">
        <v>1</v>
      </c>
      <c r="AZ92">
        <v>0</v>
      </c>
      <c r="BA92">
        <v>177</v>
      </c>
      <c r="BB92">
        <v>0</v>
      </c>
      <c r="BC92">
        <v>0</v>
      </c>
      <c r="BD92">
        <v>0</v>
      </c>
      <c r="BE92">
        <v>0</v>
      </c>
      <c r="BF92">
        <v>0</v>
      </c>
      <c r="BG92">
        <v>0</v>
      </c>
      <c r="BH92">
        <v>0</v>
      </c>
      <c r="BI92">
        <v>0</v>
      </c>
      <c r="BJ92">
        <v>0</v>
      </c>
      <c r="BK92">
        <v>0</v>
      </c>
      <c r="BL92">
        <v>0</v>
      </c>
      <c r="BM92">
        <v>0</v>
      </c>
      <c r="BN92">
        <v>0</v>
      </c>
      <c r="BO92">
        <v>0</v>
      </c>
      <c r="BP92">
        <v>0</v>
      </c>
      <c r="BQ92">
        <v>0</v>
      </c>
      <c r="BR92">
        <v>0</v>
      </c>
      <c r="BS92">
        <v>0</v>
      </c>
      <c r="BT92">
        <v>0</v>
      </c>
      <c r="BU92">
        <v>0</v>
      </c>
      <c r="BV92">
        <v>0</v>
      </c>
      <c r="BW92">
        <v>0</v>
      </c>
      <c r="CV92">
        <v>0</v>
      </c>
      <c r="CW92">
        <v>0</v>
      </c>
      <c r="CX92">
        <f>ROUND(Y92*Source!I524,9)</f>
        <v>0.04</v>
      </c>
      <c r="CY92">
        <f>AA92</f>
        <v>494.57</v>
      </c>
      <c r="CZ92">
        <f>AE92</f>
        <v>494.57</v>
      </c>
      <c r="DA92">
        <f>AI92</f>
        <v>1</v>
      </c>
      <c r="DB92">
        <f>ROUND((ROUND(AT92*CZ92,2)*4),6)</f>
        <v>19.8</v>
      </c>
      <c r="DC92">
        <f>ROUND((ROUND(AT92*AG92,2)*4),6)</f>
        <v>0</v>
      </c>
      <c r="DD92" t="s">
        <v>3</v>
      </c>
      <c r="DE92" t="s">
        <v>3</v>
      </c>
      <c r="DF92">
        <f t="shared" si="18"/>
        <v>19.78</v>
      </c>
      <c r="DG92">
        <f t="shared" si="19"/>
        <v>0</v>
      </c>
      <c r="DH92">
        <f t="shared" si="20"/>
        <v>0</v>
      </c>
      <c r="DI92">
        <f t="shared" si="21"/>
        <v>0</v>
      </c>
      <c r="DJ92">
        <f>DF92</f>
        <v>19.78</v>
      </c>
      <c r="DK92">
        <v>0</v>
      </c>
      <c r="DL92" t="s">
        <v>3</v>
      </c>
      <c r="DM92">
        <v>0</v>
      </c>
      <c r="DN92" t="s">
        <v>3</v>
      </c>
      <c r="DO92">
        <v>0</v>
      </c>
    </row>
    <row r="93" spans="1:119" x14ac:dyDescent="0.2">
      <c r="A93">
        <f>ROW(Source!A524)</f>
        <v>524</v>
      </c>
      <c r="B93">
        <v>1473091778</v>
      </c>
      <c r="C93">
        <v>1473093268</v>
      </c>
      <c r="D93">
        <v>1441836230</v>
      </c>
      <c r="E93">
        <v>1</v>
      </c>
      <c r="F93">
        <v>1</v>
      </c>
      <c r="G93">
        <v>15514512</v>
      </c>
      <c r="H93">
        <v>3</v>
      </c>
      <c r="I93" t="s">
        <v>433</v>
      </c>
      <c r="J93" t="s">
        <v>434</v>
      </c>
      <c r="K93" t="s">
        <v>435</v>
      </c>
      <c r="L93">
        <v>1327</v>
      </c>
      <c r="N93">
        <v>1005</v>
      </c>
      <c r="O93" t="s">
        <v>419</v>
      </c>
      <c r="P93" t="s">
        <v>419</v>
      </c>
      <c r="Q93">
        <v>1</v>
      </c>
      <c r="W93">
        <v>0</v>
      </c>
      <c r="X93">
        <v>-843547561</v>
      </c>
      <c r="Y93">
        <f>(AT93*4)</f>
        <v>0.08</v>
      </c>
      <c r="AA93">
        <v>46</v>
      </c>
      <c r="AB93">
        <v>0</v>
      </c>
      <c r="AC93">
        <v>0</v>
      </c>
      <c r="AD93">
        <v>0</v>
      </c>
      <c r="AE93">
        <v>46</v>
      </c>
      <c r="AF93">
        <v>0</v>
      </c>
      <c r="AG93">
        <v>0</v>
      </c>
      <c r="AH93">
        <v>0</v>
      </c>
      <c r="AI93">
        <v>1</v>
      </c>
      <c r="AJ93">
        <v>1</v>
      </c>
      <c r="AK93">
        <v>1</v>
      </c>
      <c r="AL93">
        <v>1</v>
      </c>
      <c r="AM93">
        <v>-2</v>
      </c>
      <c r="AN93">
        <v>0</v>
      </c>
      <c r="AO93">
        <v>1</v>
      </c>
      <c r="AP93">
        <v>1</v>
      </c>
      <c r="AQ93">
        <v>0</v>
      </c>
      <c r="AR93">
        <v>0</v>
      </c>
      <c r="AS93" t="s">
        <v>3</v>
      </c>
      <c r="AT93">
        <v>0.02</v>
      </c>
      <c r="AU93" t="s">
        <v>28</v>
      </c>
      <c r="AV93">
        <v>0</v>
      </c>
      <c r="AW93">
        <v>2</v>
      </c>
      <c r="AX93">
        <v>1473457655</v>
      </c>
      <c r="AY93">
        <v>1</v>
      </c>
      <c r="AZ93">
        <v>0</v>
      </c>
      <c r="BA93">
        <v>178</v>
      </c>
      <c r="BB93">
        <v>0</v>
      </c>
      <c r="BC93">
        <v>0</v>
      </c>
      <c r="BD93">
        <v>0</v>
      </c>
      <c r="BE93">
        <v>0</v>
      </c>
      <c r="BF93">
        <v>0</v>
      </c>
      <c r="BG93">
        <v>0</v>
      </c>
      <c r="BH93">
        <v>0</v>
      </c>
      <c r="BI93">
        <v>0</v>
      </c>
      <c r="BJ93">
        <v>0</v>
      </c>
      <c r="BK93">
        <v>0</v>
      </c>
      <c r="BL93">
        <v>0</v>
      </c>
      <c r="BM93">
        <v>0</v>
      </c>
      <c r="BN93">
        <v>0</v>
      </c>
      <c r="BO93">
        <v>0</v>
      </c>
      <c r="BP93">
        <v>0</v>
      </c>
      <c r="BQ93">
        <v>0</v>
      </c>
      <c r="BR93">
        <v>0</v>
      </c>
      <c r="BS93">
        <v>0</v>
      </c>
      <c r="BT93">
        <v>0</v>
      </c>
      <c r="BU93">
        <v>0</v>
      </c>
      <c r="BV93">
        <v>0</v>
      </c>
      <c r="BW93">
        <v>0</v>
      </c>
      <c r="CV93">
        <v>0</v>
      </c>
      <c r="CW93">
        <v>0</v>
      </c>
      <c r="CX93">
        <f>ROUND(Y93*Source!I524,9)</f>
        <v>0.08</v>
      </c>
      <c r="CY93">
        <f>AA93</f>
        <v>46</v>
      </c>
      <c r="CZ93">
        <f>AE93</f>
        <v>46</v>
      </c>
      <c r="DA93">
        <f>AI93</f>
        <v>1</v>
      </c>
      <c r="DB93">
        <f>ROUND((ROUND(AT93*CZ93,2)*4),6)</f>
        <v>3.68</v>
      </c>
      <c r="DC93">
        <f>ROUND((ROUND(AT93*AG93,2)*4),6)</f>
        <v>0</v>
      </c>
      <c r="DD93" t="s">
        <v>3</v>
      </c>
      <c r="DE93" t="s">
        <v>3</v>
      </c>
      <c r="DF93">
        <f t="shared" si="18"/>
        <v>3.68</v>
      </c>
      <c r="DG93">
        <f t="shared" si="19"/>
        <v>0</v>
      </c>
      <c r="DH93">
        <f t="shared" si="20"/>
        <v>0</v>
      </c>
      <c r="DI93">
        <f t="shared" si="21"/>
        <v>0</v>
      </c>
      <c r="DJ93">
        <f>DF93</f>
        <v>3.68</v>
      </c>
      <c r="DK93">
        <v>0</v>
      </c>
      <c r="DL93" t="s">
        <v>3</v>
      </c>
      <c r="DM93">
        <v>0</v>
      </c>
      <c r="DN93" t="s">
        <v>3</v>
      </c>
      <c r="DO93">
        <v>0</v>
      </c>
    </row>
    <row r="94" spans="1:119" x14ac:dyDescent="0.2">
      <c r="A94">
        <f>ROW(Source!A525)</f>
        <v>525</v>
      </c>
      <c r="B94">
        <v>1473091778</v>
      </c>
      <c r="C94">
        <v>1473093277</v>
      </c>
      <c r="D94">
        <v>1441819193</v>
      </c>
      <c r="E94">
        <v>15514512</v>
      </c>
      <c r="F94">
        <v>1</v>
      </c>
      <c r="G94">
        <v>15514512</v>
      </c>
      <c r="H94">
        <v>1</v>
      </c>
      <c r="I94" t="s">
        <v>380</v>
      </c>
      <c r="J94" t="s">
        <v>3</v>
      </c>
      <c r="K94" t="s">
        <v>381</v>
      </c>
      <c r="L94">
        <v>1191</v>
      </c>
      <c r="N94">
        <v>1013</v>
      </c>
      <c r="O94" t="s">
        <v>382</v>
      </c>
      <c r="P94" t="s">
        <v>382</v>
      </c>
      <c r="Q94">
        <v>1</v>
      </c>
      <c r="W94">
        <v>0</v>
      </c>
      <c r="X94">
        <v>476480486</v>
      </c>
      <c r="Y94">
        <f>(AT94*2)</f>
        <v>0.6</v>
      </c>
      <c r="AA94">
        <v>0</v>
      </c>
      <c r="AB94">
        <v>0</v>
      </c>
      <c r="AC94">
        <v>0</v>
      </c>
      <c r="AD94">
        <v>0</v>
      </c>
      <c r="AE94">
        <v>0</v>
      </c>
      <c r="AF94">
        <v>0</v>
      </c>
      <c r="AG94">
        <v>0</v>
      </c>
      <c r="AH94">
        <v>0</v>
      </c>
      <c r="AI94">
        <v>1</v>
      </c>
      <c r="AJ94">
        <v>1</v>
      </c>
      <c r="AK94">
        <v>1</v>
      </c>
      <c r="AL94">
        <v>1</v>
      </c>
      <c r="AM94">
        <v>-2</v>
      </c>
      <c r="AN94">
        <v>0</v>
      </c>
      <c r="AO94">
        <v>1</v>
      </c>
      <c r="AP94">
        <v>1</v>
      </c>
      <c r="AQ94">
        <v>0</v>
      </c>
      <c r="AR94">
        <v>0</v>
      </c>
      <c r="AS94" t="s">
        <v>3</v>
      </c>
      <c r="AT94">
        <v>0.3</v>
      </c>
      <c r="AU94" t="s">
        <v>173</v>
      </c>
      <c r="AV94">
        <v>1</v>
      </c>
      <c r="AW94">
        <v>2</v>
      </c>
      <c r="AX94">
        <v>1473457674</v>
      </c>
      <c r="AY94">
        <v>1</v>
      </c>
      <c r="AZ94">
        <v>0</v>
      </c>
      <c r="BA94">
        <v>179</v>
      </c>
      <c r="BB94">
        <v>0</v>
      </c>
      <c r="BC94">
        <v>0</v>
      </c>
      <c r="BD94">
        <v>0</v>
      </c>
      <c r="BE94">
        <v>0</v>
      </c>
      <c r="BF94">
        <v>0</v>
      </c>
      <c r="BG94">
        <v>0</v>
      </c>
      <c r="BH94">
        <v>0</v>
      </c>
      <c r="BI94">
        <v>0</v>
      </c>
      <c r="BJ94">
        <v>0</v>
      </c>
      <c r="BK94">
        <v>0</v>
      </c>
      <c r="BL94">
        <v>0</v>
      </c>
      <c r="BM94">
        <v>0</v>
      </c>
      <c r="BN94">
        <v>0</v>
      </c>
      <c r="BO94">
        <v>0</v>
      </c>
      <c r="BP94">
        <v>0</v>
      </c>
      <c r="BQ94">
        <v>0</v>
      </c>
      <c r="BR94">
        <v>0</v>
      </c>
      <c r="BS94">
        <v>0</v>
      </c>
      <c r="BT94">
        <v>0</v>
      </c>
      <c r="BU94">
        <v>0</v>
      </c>
      <c r="BV94">
        <v>0</v>
      </c>
      <c r="BW94">
        <v>0</v>
      </c>
      <c r="CU94">
        <f>ROUND(AT94*Source!I525*AH94*AL94,2)</f>
        <v>0</v>
      </c>
      <c r="CV94">
        <f>ROUND(Y94*Source!I525,9)</f>
        <v>3</v>
      </c>
      <c r="CW94">
        <v>0</v>
      </c>
      <c r="CX94">
        <f>ROUND(Y94*Source!I525,9)</f>
        <v>3</v>
      </c>
      <c r="CY94">
        <f>AD94</f>
        <v>0</v>
      </c>
      <c r="CZ94">
        <f>AH94</f>
        <v>0</v>
      </c>
      <c r="DA94">
        <f>AL94</f>
        <v>1</v>
      </c>
      <c r="DB94">
        <f>ROUND((ROUND(AT94*CZ94,2)*2),6)</f>
        <v>0</v>
      </c>
      <c r="DC94">
        <f>ROUND((ROUND(AT94*AG94,2)*2),6)</f>
        <v>0</v>
      </c>
      <c r="DD94" t="s">
        <v>3</v>
      </c>
      <c r="DE94" t="s">
        <v>3</v>
      </c>
      <c r="DF94">
        <f t="shared" si="18"/>
        <v>0</v>
      </c>
      <c r="DG94">
        <f t="shared" si="19"/>
        <v>0</v>
      </c>
      <c r="DH94">
        <f t="shared" si="20"/>
        <v>0</v>
      </c>
      <c r="DI94">
        <f t="shared" si="21"/>
        <v>0</v>
      </c>
      <c r="DJ94">
        <f>DI94</f>
        <v>0</v>
      </c>
      <c r="DK94">
        <v>0</v>
      </c>
      <c r="DL94" t="s">
        <v>3</v>
      </c>
      <c r="DM94">
        <v>0</v>
      </c>
      <c r="DN94" t="s">
        <v>3</v>
      </c>
      <c r="DO94">
        <v>0</v>
      </c>
    </row>
    <row r="95" spans="1:119" x14ac:dyDescent="0.2">
      <c r="A95">
        <f>ROW(Source!A525)</f>
        <v>525</v>
      </c>
      <c r="B95">
        <v>1473091778</v>
      </c>
      <c r="C95">
        <v>1473093277</v>
      </c>
      <c r="D95">
        <v>1441836235</v>
      </c>
      <c r="E95">
        <v>1</v>
      </c>
      <c r="F95">
        <v>1</v>
      </c>
      <c r="G95">
        <v>15514512</v>
      </c>
      <c r="H95">
        <v>3</v>
      </c>
      <c r="I95" t="s">
        <v>387</v>
      </c>
      <c r="J95" t="s">
        <v>388</v>
      </c>
      <c r="K95" t="s">
        <v>389</v>
      </c>
      <c r="L95">
        <v>1346</v>
      </c>
      <c r="N95">
        <v>1009</v>
      </c>
      <c r="O95" t="s">
        <v>390</v>
      </c>
      <c r="P95" t="s">
        <v>390</v>
      </c>
      <c r="Q95">
        <v>1</v>
      </c>
      <c r="W95">
        <v>0</v>
      </c>
      <c r="X95">
        <v>-1595335418</v>
      </c>
      <c r="Y95">
        <f>(AT95*2)</f>
        <v>0.1</v>
      </c>
      <c r="AA95">
        <v>31.49</v>
      </c>
      <c r="AB95">
        <v>0</v>
      </c>
      <c r="AC95">
        <v>0</v>
      </c>
      <c r="AD95">
        <v>0</v>
      </c>
      <c r="AE95">
        <v>31.49</v>
      </c>
      <c r="AF95">
        <v>0</v>
      </c>
      <c r="AG95">
        <v>0</v>
      </c>
      <c r="AH95">
        <v>0</v>
      </c>
      <c r="AI95">
        <v>1</v>
      </c>
      <c r="AJ95">
        <v>1</v>
      </c>
      <c r="AK95">
        <v>1</v>
      </c>
      <c r="AL95">
        <v>1</v>
      </c>
      <c r="AM95">
        <v>-2</v>
      </c>
      <c r="AN95">
        <v>0</v>
      </c>
      <c r="AO95">
        <v>1</v>
      </c>
      <c r="AP95">
        <v>1</v>
      </c>
      <c r="AQ95">
        <v>0</v>
      </c>
      <c r="AR95">
        <v>0</v>
      </c>
      <c r="AS95" t="s">
        <v>3</v>
      </c>
      <c r="AT95">
        <v>0.05</v>
      </c>
      <c r="AU95" t="s">
        <v>173</v>
      </c>
      <c r="AV95">
        <v>0</v>
      </c>
      <c r="AW95">
        <v>2</v>
      </c>
      <c r="AX95">
        <v>1473457675</v>
      </c>
      <c r="AY95">
        <v>1</v>
      </c>
      <c r="AZ95">
        <v>0</v>
      </c>
      <c r="BA95">
        <v>180</v>
      </c>
      <c r="BB95">
        <v>0</v>
      </c>
      <c r="BC95">
        <v>0</v>
      </c>
      <c r="BD95">
        <v>0</v>
      </c>
      <c r="BE95">
        <v>0</v>
      </c>
      <c r="BF95">
        <v>0</v>
      </c>
      <c r="BG95">
        <v>0</v>
      </c>
      <c r="BH95">
        <v>0</v>
      </c>
      <c r="BI95">
        <v>0</v>
      </c>
      <c r="BJ95">
        <v>0</v>
      </c>
      <c r="BK95">
        <v>0</v>
      </c>
      <c r="BL95">
        <v>0</v>
      </c>
      <c r="BM95">
        <v>0</v>
      </c>
      <c r="BN95">
        <v>0</v>
      </c>
      <c r="BO95">
        <v>0</v>
      </c>
      <c r="BP95">
        <v>0</v>
      </c>
      <c r="BQ95">
        <v>0</v>
      </c>
      <c r="BR95">
        <v>0</v>
      </c>
      <c r="BS95">
        <v>0</v>
      </c>
      <c r="BT95">
        <v>0</v>
      </c>
      <c r="BU95">
        <v>0</v>
      </c>
      <c r="BV95">
        <v>0</v>
      </c>
      <c r="BW95">
        <v>0</v>
      </c>
      <c r="CV95">
        <v>0</v>
      </c>
      <c r="CW95">
        <v>0</v>
      </c>
      <c r="CX95">
        <f>ROUND(Y95*Source!I525,9)</f>
        <v>0.5</v>
      </c>
      <c r="CY95">
        <f>AA95</f>
        <v>31.49</v>
      </c>
      <c r="CZ95">
        <f>AE95</f>
        <v>31.49</v>
      </c>
      <c r="DA95">
        <f>AI95</f>
        <v>1</v>
      </c>
      <c r="DB95">
        <f>ROUND((ROUND(AT95*CZ95,2)*2),6)</f>
        <v>3.14</v>
      </c>
      <c r="DC95">
        <f>ROUND((ROUND(AT95*AG95,2)*2),6)</f>
        <v>0</v>
      </c>
      <c r="DD95" t="s">
        <v>3</v>
      </c>
      <c r="DE95" t="s">
        <v>3</v>
      </c>
      <c r="DF95">
        <f t="shared" si="18"/>
        <v>15.75</v>
      </c>
      <c r="DG95">
        <f t="shared" si="19"/>
        <v>0</v>
      </c>
      <c r="DH95">
        <f t="shared" si="20"/>
        <v>0</v>
      </c>
      <c r="DI95">
        <f t="shared" si="21"/>
        <v>0</v>
      </c>
      <c r="DJ95">
        <f>DF95</f>
        <v>15.75</v>
      </c>
      <c r="DK95">
        <v>0</v>
      </c>
      <c r="DL95" t="s">
        <v>3</v>
      </c>
      <c r="DM95">
        <v>0</v>
      </c>
      <c r="DN95" t="s">
        <v>3</v>
      </c>
      <c r="DO95">
        <v>0</v>
      </c>
    </row>
    <row r="96" spans="1:119" x14ac:dyDescent="0.2">
      <c r="A96">
        <f>ROW(Source!A525)</f>
        <v>525</v>
      </c>
      <c r="B96">
        <v>1473091778</v>
      </c>
      <c r="C96">
        <v>1473093277</v>
      </c>
      <c r="D96">
        <v>1441834628</v>
      </c>
      <c r="E96">
        <v>1</v>
      </c>
      <c r="F96">
        <v>1</v>
      </c>
      <c r="G96">
        <v>15514512</v>
      </c>
      <c r="H96">
        <v>3</v>
      </c>
      <c r="I96" t="s">
        <v>436</v>
      </c>
      <c r="J96" t="s">
        <v>437</v>
      </c>
      <c r="K96" t="s">
        <v>438</v>
      </c>
      <c r="L96">
        <v>1348</v>
      </c>
      <c r="N96">
        <v>1009</v>
      </c>
      <c r="O96" t="s">
        <v>401</v>
      </c>
      <c r="P96" t="s">
        <v>401</v>
      </c>
      <c r="Q96">
        <v>1000</v>
      </c>
      <c r="W96">
        <v>0</v>
      </c>
      <c r="X96">
        <v>779500846</v>
      </c>
      <c r="Y96">
        <f>(AT96*2)</f>
        <v>8.0000000000000007E-5</v>
      </c>
      <c r="AA96">
        <v>73951.73</v>
      </c>
      <c r="AB96">
        <v>0</v>
      </c>
      <c r="AC96">
        <v>0</v>
      </c>
      <c r="AD96">
        <v>0</v>
      </c>
      <c r="AE96">
        <v>73951.73</v>
      </c>
      <c r="AF96">
        <v>0</v>
      </c>
      <c r="AG96">
        <v>0</v>
      </c>
      <c r="AH96">
        <v>0</v>
      </c>
      <c r="AI96">
        <v>1</v>
      </c>
      <c r="AJ96">
        <v>1</v>
      </c>
      <c r="AK96">
        <v>1</v>
      </c>
      <c r="AL96">
        <v>1</v>
      </c>
      <c r="AM96">
        <v>-2</v>
      </c>
      <c r="AN96">
        <v>0</v>
      </c>
      <c r="AO96">
        <v>1</v>
      </c>
      <c r="AP96">
        <v>1</v>
      </c>
      <c r="AQ96">
        <v>0</v>
      </c>
      <c r="AR96">
        <v>0</v>
      </c>
      <c r="AS96" t="s">
        <v>3</v>
      </c>
      <c r="AT96">
        <v>4.0000000000000003E-5</v>
      </c>
      <c r="AU96" t="s">
        <v>173</v>
      </c>
      <c r="AV96">
        <v>0</v>
      </c>
      <c r="AW96">
        <v>2</v>
      </c>
      <c r="AX96">
        <v>1473457676</v>
      </c>
      <c r="AY96">
        <v>1</v>
      </c>
      <c r="AZ96">
        <v>0</v>
      </c>
      <c r="BA96">
        <v>181</v>
      </c>
      <c r="BB96">
        <v>0</v>
      </c>
      <c r="BC96">
        <v>0</v>
      </c>
      <c r="BD96">
        <v>0</v>
      </c>
      <c r="BE96">
        <v>0</v>
      </c>
      <c r="BF96">
        <v>0</v>
      </c>
      <c r="BG96">
        <v>0</v>
      </c>
      <c r="BH96">
        <v>0</v>
      </c>
      <c r="BI96">
        <v>0</v>
      </c>
      <c r="BJ96">
        <v>0</v>
      </c>
      <c r="BK96">
        <v>0</v>
      </c>
      <c r="BL96">
        <v>0</v>
      </c>
      <c r="BM96">
        <v>0</v>
      </c>
      <c r="BN96">
        <v>0</v>
      </c>
      <c r="BO96">
        <v>0</v>
      </c>
      <c r="BP96">
        <v>0</v>
      </c>
      <c r="BQ96">
        <v>0</v>
      </c>
      <c r="BR96">
        <v>0</v>
      </c>
      <c r="BS96">
        <v>0</v>
      </c>
      <c r="BT96">
        <v>0</v>
      </c>
      <c r="BU96">
        <v>0</v>
      </c>
      <c r="BV96">
        <v>0</v>
      </c>
      <c r="BW96">
        <v>0</v>
      </c>
      <c r="CV96">
        <v>0</v>
      </c>
      <c r="CW96">
        <v>0</v>
      </c>
      <c r="CX96">
        <f>ROUND(Y96*Source!I525,9)</f>
        <v>4.0000000000000002E-4</v>
      </c>
      <c r="CY96">
        <f>AA96</f>
        <v>73951.73</v>
      </c>
      <c r="CZ96">
        <f>AE96</f>
        <v>73951.73</v>
      </c>
      <c r="DA96">
        <f>AI96</f>
        <v>1</v>
      </c>
      <c r="DB96">
        <f>ROUND((ROUND(AT96*CZ96,2)*2),6)</f>
        <v>5.92</v>
      </c>
      <c r="DC96">
        <f>ROUND((ROUND(AT96*AG96,2)*2),6)</f>
        <v>0</v>
      </c>
      <c r="DD96" t="s">
        <v>3</v>
      </c>
      <c r="DE96" t="s">
        <v>3</v>
      </c>
      <c r="DF96">
        <f t="shared" si="18"/>
        <v>29.58</v>
      </c>
      <c r="DG96">
        <f t="shared" si="19"/>
        <v>0</v>
      </c>
      <c r="DH96">
        <f t="shared" si="20"/>
        <v>0</v>
      </c>
      <c r="DI96">
        <f t="shared" si="21"/>
        <v>0</v>
      </c>
      <c r="DJ96">
        <f>DF96</f>
        <v>29.58</v>
      </c>
      <c r="DK96">
        <v>0</v>
      </c>
      <c r="DL96" t="s">
        <v>3</v>
      </c>
      <c r="DM96">
        <v>0</v>
      </c>
      <c r="DN96" t="s">
        <v>3</v>
      </c>
      <c r="DO96">
        <v>0</v>
      </c>
    </row>
    <row r="97" spans="1:119" x14ac:dyDescent="0.2">
      <c r="A97">
        <f>ROW(Source!A526)</f>
        <v>526</v>
      </c>
      <c r="B97">
        <v>1473091778</v>
      </c>
      <c r="C97">
        <v>1473093284</v>
      </c>
      <c r="D97">
        <v>1441819193</v>
      </c>
      <c r="E97">
        <v>15514512</v>
      </c>
      <c r="F97">
        <v>1</v>
      </c>
      <c r="G97">
        <v>15514512</v>
      </c>
      <c r="H97">
        <v>1</v>
      </c>
      <c r="I97" t="s">
        <v>380</v>
      </c>
      <c r="J97" t="s">
        <v>3</v>
      </c>
      <c r="K97" t="s">
        <v>381</v>
      </c>
      <c r="L97">
        <v>1191</v>
      </c>
      <c r="N97">
        <v>1013</v>
      </c>
      <c r="O97" t="s">
        <v>382</v>
      </c>
      <c r="P97" t="s">
        <v>382</v>
      </c>
      <c r="Q97">
        <v>1</v>
      </c>
      <c r="W97">
        <v>0</v>
      </c>
      <c r="X97">
        <v>476480486</v>
      </c>
      <c r="Y97">
        <f>(AT97*3)</f>
        <v>1.6800000000000002</v>
      </c>
      <c r="AA97">
        <v>0</v>
      </c>
      <c r="AB97">
        <v>0</v>
      </c>
      <c r="AC97">
        <v>0</v>
      </c>
      <c r="AD97">
        <v>0</v>
      </c>
      <c r="AE97">
        <v>0</v>
      </c>
      <c r="AF97">
        <v>0</v>
      </c>
      <c r="AG97">
        <v>0</v>
      </c>
      <c r="AH97">
        <v>0</v>
      </c>
      <c r="AI97">
        <v>1</v>
      </c>
      <c r="AJ97">
        <v>1</v>
      </c>
      <c r="AK97">
        <v>1</v>
      </c>
      <c r="AL97">
        <v>1</v>
      </c>
      <c r="AM97">
        <v>-2</v>
      </c>
      <c r="AN97">
        <v>0</v>
      </c>
      <c r="AO97">
        <v>1</v>
      </c>
      <c r="AP97">
        <v>1</v>
      </c>
      <c r="AQ97">
        <v>0</v>
      </c>
      <c r="AR97">
        <v>0</v>
      </c>
      <c r="AS97" t="s">
        <v>3</v>
      </c>
      <c r="AT97">
        <v>0.56000000000000005</v>
      </c>
      <c r="AU97" t="s">
        <v>155</v>
      </c>
      <c r="AV97">
        <v>1</v>
      </c>
      <c r="AW97">
        <v>2</v>
      </c>
      <c r="AX97">
        <v>1473457710</v>
      </c>
      <c r="AY97">
        <v>1</v>
      </c>
      <c r="AZ97">
        <v>0</v>
      </c>
      <c r="BA97">
        <v>182</v>
      </c>
      <c r="BB97">
        <v>0</v>
      </c>
      <c r="BC97">
        <v>0</v>
      </c>
      <c r="BD97">
        <v>0</v>
      </c>
      <c r="BE97">
        <v>0</v>
      </c>
      <c r="BF97">
        <v>0</v>
      </c>
      <c r="BG97">
        <v>0</v>
      </c>
      <c r="BH97">
        <v>0</v>
      </c>
      <c r="BI97">
        <v>0</v>
      </c>
      <c r="BJ97">
        <v>0</v>
      </c>
      <c r="BK97">
        <v>0</v>
      </c>
      <c r="BL97">
        <v>0</v>
      </c>
      <c r="BM97">
        <v>0</v>
      </c>
      <c r="BN97">
        <v>0</v>
      </c>
      <c r="BO97">
        <v>0</v>
      </c>
      <c r="BP97">
        <v>0</v>
      </c>
      <c r="BQ97">
        <v>0</v>
      </c>
      <c r="BR97">
        <v>0</v>
      </c>
      <c r="BS97">
        <v>0</v>
      </c>
      <c r="BT97">
        <v>0</v>
      </c>
      <c r="BU97">
        <v>0</v>
      </c>
      <c r="BV97">
        <v>0</v>
      </c>
      <c r="BW97">
        <v>0</v>
      </c>
      <c r="CU97">
        <f>ROUND(AT97*Source!I526*AH97*AL97,2)</f>
        <v>0</v>
      </c>
      <c r="CV97">
        <f>ROUND(Y97*Source!I526,9)</f>
        <v>0.33600000000000002</v>
      </c>
      <c r="CW97">
        <v>0</v>
      </c>
      <c r="CX97">
        <f>ROUND(Y97*Source!I526,9)</f>
        <v>0.33600000000000002</v>
      </c>
      <c r="CY97">
        <f>AD97</f>
        <v>0</v>
      </c>
      <c r="CZ97">
        <f>AH97</f>
        <v>0</v>
      </c>
      <c r="DA97">
        <f>AL97</f>
        <v>1</v>
      </c>
      <c r="DB97">
        <f>ROUND((ROUND(AT97*CZ97,2)*3),6)</f>
        <v>0</v>
      </c>
      <c r="DC97">
        <f>ROUND((ROUND(AT97*AG97,2)*3),6)</f>
        <v>0</v>
      </c>
      <c r="DD97" t="s">
        <v>3</v>
      </c>
      <c r="DE97" t="s">
        <v>3</v>
      </c>
      <c r="DF97">
        <f t="shared" ref="DF97:DF128" si="22">ROUND(ROUND(AE97,2)*CX97,2)</f>
        <v>0</v>
      </c>
      <c r="DG97">
        <f t="shared" ref="DG97:DG128" si="23">ROUND(ROUND(AF97,2)*CX97,2)</f>
        <v>0</v>
      </c>
      <c r="DH97">
        <f t="shared" ref="DH97:DH128" si="24">ROUND(ROUND(AG97,2)*CX97,2)</f>
        <v>0</v>
      </c>
      <c r="DI97">
        <f t="shared" ref="DI97:DI128" si="25">ROUND(ROUND(AH97,2)*CX97,2)</f>
        <v>0</v>
      </c>
      <c r="DJ97">
        <f>DI97</f>
        <v>0</v>
      </c>
      <c r="DK97">
        <v>0</v>
      </c>
      <c r="DL97" t="s">
        <v>3</v>
      </c>
      <c r="DM97">
        <v>0</v>
      </c>
      <c r="DN97" t="s">
        <v>3</v>
      </c>
      <c r="DO97">
        <v>0</v>
      </c>
    </row>
    <row r="98" spans="1:119" x14ac:dyDescent="0.2">
      <c r="A98">
        <f>ROW(Source!A527)</f>
        <v>527</v>
      </c>
      <c r="B98">
        <v>1473091778</v>
      </c>
      <c r="C98">
        <v>1473093287</v>
      </c>
      <c r="D98">
        <v>1441819193</v>
      </c>
      <c r="E98">
        <v>15514512</v>
      </c>
      <c r="F98">
        <v>1</v>
      </c>
      <c r="G98">
        <v>15514512</v>
      </c>
      <c r="H98">
        <v>1</v>
      </c>
      <c r="I98" t="s">
        <v>380</v>
      </c>
      <c r="J98" t="s">
        <v>3</v>
      </c>
      <c r="K98" t="s">
        <v>381</v>
      </c>
      <c r="L98">
        <v>1191</v>
      </c>
      <c r="N98">
        <v>1013</v>
      </c>
      <c r="O98" t="s">
        <v>382</v>
      </c>
      <c r="P98" t="s">
        <v>382</v>
      </c>
      <c r="Q98">
        <v>1</v>
      </c>
      <c r="W98">
        <v>0</v>
      </c>
      <c r="X98">
        <v>476480486</v>
      </c>
      <c r="Y98">
        <f>AT98</f>
        <v>0.16</v>
      </c>
      <c r="AA98">
        <v>0</v>
      </c>
      <c r="AB98">
        <v>0</v>
      </c>
      <c r="AC98">
        <v>0</v>
      </c>
      <c r="AD98">
        <v>0</v>
      </c>
      <c r="AE98">
        <v>0</v>
      </c>
      <c r="AF98">
        <v>0</v>
      </c>
      <c r="AG98">
        <v>0</v>
      </c>
      <c r="AH98">
        <v>0</v>
      </c>
      <c r="AI98">
        <v>1</v>
      </c>
      <c r="AJ98">
        <v>1</v>
      </c>
      <c r="AK98">
        <v>1</v>
      </c>
      <c r="AL98">
        <v>1</v>
      </c>
      <c r="AM98">
        <v>-2</v>
      </c>
      <c r="AN98">
        <v>0</v>
      </c>
      <c r="AO98">
        <v>1</v>
      </c>
      <c r="AP98">
        <v>1</v>
      </c>
      <c r="AQ98">
        <v>0</v>
      </c>
      <c r="AR98">
        <v>0</v>
      </c>
      <c r="AS98" t="s">
        <v>3</v>
      </c>
      <c r="AT98">
        <v>0.16</v>
      </c>
      <c r="AU98" t="s">
        <v>3</v>
      </c>
      <c r="AV98">
        <v>1</v>
      </c>
      <c r="AW98">
        <v>2</v>
      </c>
      <c r="AX98">
        <v>1473457759</v>
      </c>
      <c r="AY98">
        <v>1</v>
      </c>
      <c r="AZ98">
        <v>0</v>
      </c>
      <c r="BA98">
        <v>183</v>
      </c>
      <c r="BB98">
        <v>0</v>
      </c>
      <c r="BC98">
        <v>0</v>
      </c>
      <c r="BD98">
        <v>0</v>
      </c>
      <c r="BE98">
        <v>0</v>
      </c>
      <c r="BF98">
        <v>0</v>
      </c>
      <c r="BG98">
        <v>0</v>
      </c>
      <c r="BH98">
        <v>0</v>
      </c>
      <c r="BI98">
        <v>0</v>
      </c>
      <c r="BJ98">
        <v>0</v>
      </c>
      <c r="BK98">
        <v>0</v>
      </c>
      <c r="BL98">
        <v>0</v>
      </c>
      <c r="BM98">
        <v>0</v>
      </c>
      <c r="BN98">
        <v>0</v>
      </c>
      <c r="BO98">
        <v>0</v>
      </c>
      <c r="BP98">
        <v>0</v>
      </c>
      <c r="BQ98">
        <v>0</v>
      </c>
      <c r="BR98">
        <v>0</v>
      </c>
      <c r="BS98">
        <v>0</v>
      </c>
      <c r="BT98">
        <v>0</v>
      </c>
      <c r="BU98">
        <v>0</v>
      </c>
      <c r="BV98">
        <v>0</v>
      </c>
      <c r="BW98">
        <v>0</v>
      </c>
      <c r="CU98">
        <f>ROUND(AT98*Source!I527*AH98*AL98,2)</f>
        <v>0</v>
      </c>
      <c r="CV98">
        <f>ROUND(Y98*Source!I527,9)</f>
        <v>0.32</v>
      </c>
      <c r="CW98">
        <v>0</v>
      </c>
      <c r="CX98">
        <f>ROUND(Y98*Source!I527,9)</f>
        <v>0.32</v>
      </c>
      <c r="CY98">
        <f>AD98</f>
        <v>0</v>
      </c>
      <c r="CZ98">
        <f>AH98</f>
        <v>0</v>
      </c>
      <c r="DA98">
        <f>AL98</f>
        <v>1</v>
      </c>
      <c r="DB98">
        <f>ROUND(ROUND(AT98*CZ98,2),6)</f>
        <v>0</v>
      </c>
      <c r="DC98">
        <f>ROUND(ROUND(AT98*AG98,2),6)</f>
        <v>0</v>
      </c>
      <c r="DD98" t="s">
        <v>3</v>
      </c>
      <c r="DE98" t="s">
        <v>3</v>
      </c>
      <c r="DF98">
        <f t="shared" si="22"/>
        <v>0</v>
      </c>
      <c r="DG98">
        <f t="shared" si="23"/>
        <v>0</v>
      </c>
      <c r="DH98">
        <f t="shared" si="24"/>
        <v>0</v>
      </c>
      <c r="DI98">
        <f t="shared" si="25"/>
        <v>0</v>
      </c>
      <c r="DJ98">
        <f>DI98</f>
        <v>0</v>
      </c>
      <c r="DK98">
        <v>0</v>
      </c>
      <c r="DL98" t="s">
        <v>3</v>
      </c>
      <c r="DM98">
        <v>0</v>
      </c>
      <c r="DN98" t="s">
        <v>3</v>
      </c>
      <c r="DO98">
        <v>0</v>
      </c>
    </row>
    <row r="99" spans="1:119" x14ac:dyDescent="0.2">
      <c r="A99">
        <f>ROW(Source!A528)</f>
        <v>528</v>
      </c>
      <c r="B99">
        <v>1473091778</v>
      </c>
      <c r="C99">
        <v>1473093290</v>
      </c>
      <c r="D99">
        <v>1441819193</v>
      </c>
      <c r="E99">
        <v>15514512</v>
      </c>
      <c r="F99">
        <v>1</v>
      </c>
      <c r="G99">
        <v>15514512</v>
      </c>
      <c r="H99">
        <v>1</v>
      </c>
      <c r="I99" t="s">
        <v>380</v>
      </c>
      <c r="J99" t="s">
        <v>3</v>
      </c>
      <c r="K99" t="s">
        <v>381</v>
      </c>
      <c r="L99">
        <v>1191</v>
      </c>
      <c r="N99">
        <v>1013</v>
      </c>
      <c r="O99" t="s">
        <v>382</v>
      </c>
      <c r="P99" t="s">
        <v>382</v>
      </c>
      <c r="Q99">
        <v>1</v>
      </c>
      <c r="W99">
        <v>0</v>
      </c>
      <c r="X99">
        <v>476480486</v>
      </c>
      <c r="Y99">
        <f>(AT99*2)</f>
        <v>0.6</v>
      </c>
      <c r="AA99">
        <v>0</v>
      </c>
      <c r="AB99">
        <v>0</v>
      </c>
      <c r="AC99">
        <v>0</v>
      </c>
      <c r="AD99">
        <v>0</v>
      </c>
      <c r="AE99">
        <v>0</v>
      </c>
      <c r="AF99">
        <v>0</v>
      </c>
      <c r="AG99">
        <v>0</v>
      </c>
      <c r="AH99">
        <v>0</v>
      </c>
      <c r="AI99">
        <v>1</v>
      </c>
      <c r="AJ99">
        <v>1</v>
      </c>
      <c r="AK99">
        <v>1</v>
      </c>
      <c r="AL99">
        <v>1</v>
      </c>
      <c r="AM99">
        <v>-2</v>
      </c>
      <c r="AN99">
        <v>0</v>
      </c>
      <c r="AO99">
        <v>1</v>
      </c>
      <c r="AP99">
        <v>1</v>
      </c>
      <c r="AQ99">
        <v>0</v>
      </c>
      <c r="AR99">
        <v>0</v>
      </c>
      <c r="AS99" t="s">
        <v>3</v>
      </c>
      <c r="AT99">
        <v>0.3</v>
      </c>
      <c r="AU99" t="s">
        <v>173</v>
      </c>
      <c r="AV99">
        <v>1</v>
      </c>
      <c r="AW99">
        <v>2</v>
      </c>
      <c r="AX99">
        <v>1473457784</v>
      </c>
      <c r="AY99">
        <v>1</v>
      </c>
      <c r="AZ99">
        <v>0</v>
      </c>
      <c r="BA99">
        <v>184</v>
      </c>
      <c r="BB99">
        <v>0</v>
      </c>
      <c r="BC99">
        <v>0</v>
      </c>
      <c r="BD99">
        <v>0</v>
      </c>
      <c r="BE99">
        <v>0</v>
      </c>
      <c r="BF99">
        <v>0</v>
      </c>
      <c r="BG99">
        <v>0</v>
      </c>
      <c r="BH99">
        <v>0</v>
      </c>
      <c r="BI99">
        <v>0</v>
      </c>
      <c r="BJ99">
        <v>0</v>
      </c>
      <c r="BK99">
        <v>0</v>
      </c>
      <c r="BL99">
        <v>0</v>
      </c>
      <c r="BM99">
        <v>0</v>
      </c>
      <c r="BN99">
        <v>0</v>
      </c>
      <c r="BO99">
        <v>0</v>
      </c>
      <c r="BP99">
        <v>0</v>
      </c>
      <c r="BQ99">
        <v>0</v>
      </c>
      <c r="BR99">
        <v>0</v>
      </c>
      <c r="BS99">
        <v>0</v>
      </c>
      <c r="BT99">
        <v>0</v>
      </c>
      <c r="BU99">
        <v>0</v>
      </c>
      <c r="BV99">
        <v>0</v>
      </c>
      <c r="BW99">
        <v>0</v>
      </c>
      <c r="CU99">
        <f>ROUND(AT99*Source!I528*AH99*AL99,2)</f>
        <v>0</v>
      </c>
      <c r="CV99">
        <f>ROUND(Y99*Source!I528,9)</f>
        <v>2.4</v>
      </c>
      <c r="CW99">
        <v>0</v>
      </c>
      <c r="CX99">
        <f>ROUND(Y99*Source!I528,9)</f>
        <v>2.4</v>
      </c>
      <c r="CY99">
        <f>AD99</f>
        <v>0</v>
      </c>
      <c r="CZ99">
        <f>AH99</f>
        <v>0</v>
      </c>
      <c r="DA99">
        <f>AL99</f>
        <v>1</v>
      </c>
      <c r="DB99">
        <f>ROUND((ROUND(AT99*CZ99,2)*2),6)</f>
        <v>0</v>
      </c>
      <c r="DC99">
        <f>ROUND((ROUND(AT99*AG99,2)*2),6)</f>
        <v>0</v>
      </c>
      <c r="DD99" t="s">
        <v>3</v>
      </c>
      <c r="DE99" t="s">
        <v>3</v>
      </c>
      <c r="DF99">
        <f t="shared" si="22"/>
        <v>0</v>
      </c>
      <c r="DG99">
        <f t="shared" si="23"/>
        <v>0</v>
      </c>
      <c r="DH99">
        <f t="shared" si="24"/>
        <v>0</v>
      </c>
      <c r="DI99">
        <f t="shared" si="25"/>
        <v>0</v>
      </c>
      <c r="DJ99">
        <f>DI99</f>
        <v>0</v>
      </c>
      <c r="DK99">
        <v>0</v>
      </c>
      <c r="DL99" t="s">
        <v>3</v>
      </c>
      <c r="DM99">
        <v>0</v>
      </c>
      <c r="DN99" t="s">
        <v>3</v>
      </c>
      <c r="DO99">
        <v>0</v>
      </c>
    </row>
    <row r="100" spans="1:119" x14ac:dyDescent="0.2">
      <c r="A100">
        <f>ROW(Source!A528)</f>
        <v>528</v>
      </c>
      <c r="B100">
        <v>1473091778</v>
      </c>
      <c r="C100">
        <v>1473093290</v>
      </c>
      <c r="D100">
        <v>1441836235</v>
      </c>
      <c r="E100">
        <v>1</v>
      </c>
      <c r="F100">
        <v>1</v>
      </c>
      <c r="G100">
        <v>15514512</v>
      </c>
      <c r="H100">
        <v>3</v>
      </c>
      <c r="I100" t="s">
        <v>387</v>
      </c>
      <c r="J100" t="s">
        <v>388</v>
      </c>
      <c r="K100" t="s">
        <v>389</v>
      </c>
      <c r="L100">
        <v>1346</v>
      </c>
      <c r="N100">
        <v>1009</v>
      </c>
      <c r="O100" t="s">
        <v>390</v>
      </c>
      <c r="P100" t="s">
        <v>390</v>
      </c>
      <c r="Q100">
        <v>1</v>
      </c>
      <c r="W100">
        <v>0</v>
      </c>
      <c r="X100">
        <v>-1595335418</v>
      </c>
      <c r="Y100">
        <f>(AT100*2)</f>
        <v>0.1</v>
      </c>
      <c r="AA100">
        <v>31.49</v>
      </c>
      <c r="AB100">
        <v>0</v>
      </c>
      <c r="AC100">
        <v>0</v>
      </c>
      <c r="AD100">
        <v>0</v>
      </c>
      <c r="AE100">
        <v>31.49</v>
      </c>
      <c r="AF100">
        <v>0</v>
      </c>
      <c r="AG100">
        <v>0</v>
      </c>
      <c r="AH100">
        <v>0</v>
      </c>
      <c r="AI100">
        <v>1</v>
      </c>
      <c r="AJ100">
        <v>1</v>
      </c>
      <c r="AK100">
        <v>1</v>
      </c>
      <c r="AL100">
        <v>1</v>
      </c>
      <c r="AM100">
        <v>-2</v>
      </c>
      <c r="AN100">
        <v>0</v>
      </c>
      <c r="AO100">
        <v>1</v>
      </c>
      <c r="AP100">
        <v>1</v>
      </c>
      <c r="AQ100">
        <v>0</v>
      </c>
      <c r="AR100">
        <v>0</v>
      </c>
      <c r="AS100" t="s">
        <v>3</v>
      </c>
      <c r="AT100">
        <v>0.05</v>
      </c>
      <c r="AU100" t="s">
        <v>173</v>
      </c>
      <c r="AV100">
        <v>0</v>
      </c>
      <c r="AW100">
        <v>2</v>
      </c>
      <c r="AX100">
        <v>1473457785</v>
      </c>
      <c r="AY100">
        <v>1</v>
      </c>
      <c r="AZ100">
        <v>0</v>
      </c>
      <c r="BA100">
        <v>185</v>
      </c>
      <c r="BB100">
        <v>0</v>
      </c>
      <c r="BC100">
        <v>0</v>
      </c>
      <c r="BD100">
        <v>0</v>
      </c>
      <c r="BE100">
        <v>0</v>
      </c>
      <c r="BF100">
        <v>0</v>
      </c>
      <c r="BG100">
        <v>0</v>
      </c>
      <c r="BH100">
        <v>0</v>
      </c>
      <c r="BI100">
        <v>0</v>
      </c>
      <c r="BJ100">
        <v>0</v>
      </c>
      <c r="BK100">
        <v>0</v>
      </c>
      <c r="BL100">
        <v>0</v>
      </c>
      <c r="BM100">
        <v>0</v>
      </c>
      <c r="BN100">
        <v>0</v>
      </c>
      <c r="BO100">
        <v>0</v>
      </c>
      <c r="BP100">
        <v>0</v>
      </c>
      <c r="BQ100">
        <v>0</v>
      </c>
      <c r="BR100">
        <v>0</v>
      </c>
      <c r="BS100">
        <v>0</v>
      </c>
      <c r="BT100">
        <v>0</v>
      </c>
      <c r="BU100">
        <v>0</v>
      </c>
      <c r="BV100">
        <v>0</v>
      </c>
      <c r="BW100">
        <v>0</v>
      </c>
      <c r="CV100">
        <v>0</v>
      </c>
      <c r="CW100">
        <v>0</v>
      </c>
      <c r="CX100">
        <f>ROUND(Y100*Source!I528,9)</f>
        <v>0.4</v>
      </c>
      <c r="CY100">
        <f>AA100</f>
        <v>31.49</v>
      </c>
      <c r="CZ100">
        <f>AE100</f>
        <v>31.49</v>
      </c>
      <c r="DA100">
        <f>AI100</f>
        <v>1</v>
      </c>
      <c r="DB100">
        <f>ROUND((ROUND(AT100*CZ100,2)*2),6)</f>
        <v>3.14</v>
      </c>
      <c r="DC100">
        <f>ROUND((ROUND(AT100*AG100,2)*2),6)</f>
        <v>0</v>
      </c>
      <c r="DD100" t="s">
        <v>3</v>
      </c>
      <c r="DE100" t="s">
        <v>3</v>
      </c>
      <c r="DF100">
        <f t="shared" si="22"/>
        <v>12.6</v>
      </c>
      <c r="DG100">
        <f t="shared" si="23"/>
        <v>0</v>
      </c>
      <c r="DH100">
        <f t="shared" si="24"/>
        <v>0</v>
      </c>
      <c r="DI100">
        <f t="shared" si="25"/>
        <v>0</v>
      </c>
      <c r="DJ100">
        <f>DF100</f>
        <v>12.6</v>
      </c>
      <c r="DK100">
        <v>0</v>
      </c>
      <c r="DL100" t="s">
        <v>3</v>
      </c>
      <c r="DM100">
        <v>0</v>
      </c>
      <c r="DN100" t="s">
        <v>3</v>
      </c>
      <c r="DO100">
        <v>0</v>
      </c>
    </row>
    <row r="101" spans="1:119" x14ac:dyDescent="0.2">
      <c r="A101">
        <f>ROW(Source!A528)</f>
        <v>528</v>
      </c>
      <c r="B101">
        <v>1473091778</v>
      </c>
      <c r="C101">
        <v>1473093290</v>
      </c>
      <c r="D101">
        <v>1441834628</v>
      </c>
      <c r="E101">
        <v>1</v>
      </c>
      <c r="F101">
        <v>1</v>
      </c>
      <c r="G101">
        <v>15514512</v>
      </c>
      <c r="H101">
        <v>3</v>
      </c>
      <c r="I101" t="s">
        <v>436</v>
      </c>
      <c r="J101" t="s">
        <v>437</v>
      </c>
      <c r="K101" t="s">
        <v>438</v>
      </c>
      <c r="L101">
        <v>1348</v>
      </c>
      <c r="N101">
        <v>1009</v>
      </c>
      <c r="O101" t="s">
        <v>401</v>
      </c>
      <c r="P101" t="s">
        <v>401</v>
      </c>
      <c r="Q101">
        <v>1000</v>
      </c>
      <c r="W101">
        <v>0</v>
      </c>
      <c r="X101">
        <v>779500846</v>
      </c>
      <c r="Y101">
        <f>(AT101*2)</f>
        <v>8.0000000000000007E-5</v>
      </c>
      <c r="AA101">
        <v>73951.73</v>
      </c>
      <c r="AB101">
        <v>0</v>
      </c>
      <c r="AC101">
        <v>0</v>
      </c>
      <c r="AD101">
        <v>0</v>
      </c>
      <c r="AE101">
        <v>73951.73</v>
      </c>
      <c r="AF101">
        <v>0</v>
      </c>
      <c r="AG101">
        <v>0</v>
      </c>
      <c r="AH101">
        <v>0</v>
      </c>
      <c r="AI101">
        <v>1</v>
      </c>
      <c r="AJ101">
        <v>1</v>
      </c>
      <c r="AK101">
        <v>1</v>
      </c>
      <c r="AL101">
        <v>1</v>
      </c>
      <c r="AM101">
        <v>-2</v>
      </c>
      <c r="AN101">
        <v>0</v>
      </c>
      <c r="AO101">
        <v>1</v>
      </c>
      <c r="AP101">
        <v>1</v>
      </c>
      <c r="AQ101">
        <v>0</v>
      </c>
      <c r="AR101">
        <v>0</v>
      </c>
      <c r="AS101" t="s">
        <v>3</v>
      </c>
      <c r="AT101">
        <v>4.0000000000000003E-5</v>
      </c>
      <c r="AU101" t="s">
        <v>173</v>
      </c>
      <c r="AV101">
        <v>0</v>
      </c>
      <c r="AW101">
        <v>2</v>
      </c>
      <c r="AX101">
        <v>1473457786</v>
      </c>
      <c r="AY101">
        <v>1</v>
      </c>
      <c r="AZ101">
        <v>0</v>
      </c>
      <c r="BA101">
        <v>186</v>
      </c>
      <c r="BB101">
        <v>0</v>
      </c>
      <c r="BC101">
        <v>0</v>
      </c>
      <c r="BD101">
        <v>0</v>
      </c>
      <c r="BE101">
        <v>0</v>
      </c>
      <c r="BF101">
        <v>0</v>
      </c>
      <c r="BG101">
        <v>0</v>
      </c>
      <c r="BH101">
        <v>0</v>
      </c>
      <c r="BI101">
        <v>0</v>
      </c>
      <c r="BJ101">
        <v>0</v>
      </c>
      <c r="BK101">
        <v>0</v>
      </c>
      <c r="BL101">
        <v>0</v>
      </c>
      <c r="BM101">
        <v>0</v>
      </c>
      <c r="BN101">
        <v>0</v>
      </c>
      <c r="BO101">
        <v>0</v>
      </c>
      <c r="BP101">
        <v>0</v>
      </c>
      <c r="BQ101">
        <v>0</v>
      </c>
      <c r="BR101">
        <v>0</v>
      </c>
      <c r="BS101">
        <v>0</v>
      </c>
      <c r="BT101">
        <v>0</v>
      </c>
      <c r="BU101">
        <v>0</v>
      </c>
      <c r="BV101">
        <v>0</v>
      </c>
      <c r="BW101">
        <v>0</v>
      </c>
      <c r="CV101">
        <v>0</v>
      </c>
      <c r="CW101">
        <v>0</v>
      </c>
      <c r="CX101">
        <f>ROUND(Y101*Source!I528,9)</f>
        <v>3.2000000000000003E-4</v>
      </c>
      <c r="CY101">
        <f>AA101</f>
        <v>73951.73</v>
      </c>
      <c r="CZ101">
        <f>AE101</f>
        <v>73951.73</v>
      </c>
      <c r="DA101">
        <f>AI101</f>
        <v>1</v>
      </c>
      <c r="DB101">
        <f>ROUND((ROUND(AT101*CZ101,2)*2),6)</f>
        <v>5.92</v>
      </c>
      <c r="DC101">
        <f>ROUND((ROUND(AT101*AG101,2)*2),6)</f>
        <v>0</v>
      </c>
      <c r="DD101" t="s">
        <v>3</v>
      </c>
      <c r="DE101" t="s">
        <v>3</v>
      </c>
      <c r="DF101">
        <f t="shared" si="22"/>
        <v>23.66</v>
      </c>
      <c r="DG101">
        <f t="shared" si="23"/>
        <v>0</v>
      </c>
      <c r="DH101">
        <f t="shared" si="24"/>
        <v>0</v>
      </c>
      <c r="DI101">
        <f t="shared" si="25"/>
        <v>0</v>
      </c>
      <c r="DJ101">
        <f>DF101</f>
        <v>23.66</v>
      </c>
      <c r="DK101">
        <v>0</v>
      </c>
      <c r="DL101" t="s">
        <v>3</v>
      </c>
      <c r="DM101">
        <v>0</v>
      </c>
      <c r="DN101" t="s">
        <v>3</v>
      </c>
      <c r="DO101">
        <v>0</v>
      </c>
    </row>
    <row r="102" spans="1:119" x14ac:dyDescent="0.2">
      <c r="A102">
        <f>ROW(Source!A529)</f>
        <v>529</v>
      </c>
      <c r="B102">
        <v>1473091778</v>
      </c>
      <c r="C102">
        <v>1473093297</v>
      </c>
      <c r="D102">
        <v>1441819193</v>
      </c>
      <c r="E102">
        <v>15514512</v>
      </c>
      <c r="F102">
        <v>1</v>
      </c>
      <c r="G102">
        <v>15514512</v>
      </c>
      <c r="H102">
        <v>1</v>
      </c>
      <c r="I102" t="s">
        <v>380</v>
      </c>
      <c r="J102" t="s">
        <v>3</v>
      </c>
      <c r="K102" t="s">
        <v>381</v>
      </c>
      <c r="L102">
        <v>1191</v>
      </c>
      <c r="N102">
        <v>1013</v>
      </c>
      <c r="O102" t="s">
        <v>382</v>
      </c>
      <c r="P102" t="s">
        <v>382</v>
      </c>
      <c r="Q102">
        <v>1</v>
      </c>
      <c r="W102">
        <v>0</v>
      </c>
      <c r="X102">
        <v>476480486</v>
      </c>
      <c r="Y102">
        <f>(AT102*4)</f>
        <v>0.68</v>
      </c>
      <c r="AA102">
        <v>0</v>
      </c>
      <c r="AB102">
        <v>0</v>
      </c>
      <c r="AC102">
        <v>0</v>
      </c>
      <c r="AD102">
        <v>0</v>
      </c>
      <c r="AE102">
        <v>0</v>
      </c>
      <c r="AF102">
        <v>0</v>
      </c>
      <c r="AG102">
        <v>0</v>
      </c>
      <c r="AH102">
        <v>0</v>
      </c>
      <c r="AI102">
        <v>1</v>
      </c>
      <c r="AJ102">
        <v>1</v>
      </c>
      <c r="AK102">
        <v>1</v>
      </c>
      <c r="AL102">
        <v>1</v>
      </c>
      <c r="AM102">
        <v>-2</v>
      </c>
      <c r="AN102">
        <v>0</v>
      </c>
      <c r="AO102">
        <v>1</v>
      </c>
      <c r="AP102">
        <v>1</v>
      </c>
      <c r="AQ102">
        <v>0</v>
      </c>
      <c r="AR102">
        <v>0</v>
      </c>
      <c r="AS102" t="s">
        <v>3</v>
      </c>
      <c r="AT102">
        <v>0.17</v>
      </c>
      <c r="AU102" t="s">
        <v>28</v>
      </c>
      <c r="AV102">
        <v>1</v>
      </c>
      <c r="AW102">
        <v>2</v>
      </c>
      <c r="AX102">
        <v>1473457805</v>
      </c>
      <c r="AY102">
        <v>1</v>
      </c>
      <c r="AZ102">
        <v>0</v>
      </c>
      <c r="BA102">
        <v>187</v>
      </c>
      <c r="BB102">
        <v>0</v>
      </c>
      <c r="BC102">
        <v>0</v>
      </c>
      <c r="BD102">
        <v>0</v>
      </c>
      <c r="BE102">
        <v>0</v>
      </c>
      <c r="BF102">
        <v>0</v>
      </c>
      <c r="BG102">
        <v>0</v>
      </c>
      <c r="BH102">
        <v>0</v>
      </c>
      <c r="BI102">
        <v>0</v>
      </c>
      <c r="BJ102">
        <v>0</v>
      </c>
      <c r="BK102">
        <v>0</v>
      </c>
      <c r="BL102">
        <v>0</v>
      </c>
      <c r="BM102">
        <v>0</v>
      </c>
      <c r="BN102">
        <v>0</v>
      </c>
      <c r="BO102">
        <v>0</v>
      </c>
      <c r="BP102">
        <v>0</v>
      </c>
      <c r="BQ102">
        <v>0</v>
      </c>
      <c r="BR102">
        <v>0</v>
      </c>
      <c r="BS102">
        <v>0</v>
      </c>
      <c r="BT102">
        <v>0</v>
      </c>
      <c r="BU102">
        <v>0</v>
      </c>
      <c r="BV102">
        <v>0</v>
      </c>
      <c r="BW102">
        <v>0</v>
      </c>
      <c r="CU102">
        <f>ROUND(AT102*Source!I529*AH102*AL102,2)</f>
        <v>0</v>
      </c>
      <c r="CV102">
        <f>ROUND(Y102*Source!I529,9)</f>
        <v>0.68</v>
      </c>
      <c r="CW102">
        <v>0</v>
      </c>
      <c r="CX102">
        <f>ROUND(Y102*Source!I529,9)</f>
        <v>0.68</v>
      </c>
      <c r="CY102">
        <f>AD102</f>
        <v>0</v>
      </c>
      <c r="CZ102">
        <f>AH102</f>
        <v>0</v>
      </c>
      <c r="DA102">
        <f>AL102</f>
        <v>1</v>
      </c>
      <c r="DB102">
        <f>ROUND((ROUND(AT102*CZ102,2)*4),6)</f>
        <v>0</v>
      </c>
      <c r="DC102">
        <f>ROUND((ROUND(AT102*AG102,2)*4),6)</f>
        <v>0</v>
      </c>
      <c r="DD102" t="s">
        <v>3</v>
      </c>
      <c r="DE102" t="s">
        <v>3</v>
      </c>
      <c r="DF102">
        <f t="shared" si="22"/>
        <v>0</v>
      </c>
      <c r="DG102">
        <f t="shared" si="23"/>
        <v>0</v>
      </c>
      <c r="DH102">
        <f t="shared" si="24"/>
        <v>0</v>
      </c>
      <c r="DI102">
        <f t="shared" si="25"/>
        <v>0</v>
      </c>
      <c r="DJ102">
        <f>DI102</f>
        <v>0</v>
      </c>
      <c r="DK102">
        <v>0</v>
      </c>
      <c r="DL102" t="s">
        <v>3</v>
      </c>
      <c r="DM102">
        <v>0</v>
      </c>
      <c r="DN102" t="s">
        <v>3</v>
      </c>
      <c r="DO102">
        <v>0</v>
      </c>
    </row>
    <row r="103" spans="1:119" x14ac:dyDescent="0.2">
      <c r="A103">
        <f>ROW(Source!A529)</f>
        <v>529</v>
      </c>
      <c r="B103">
        <v>1473091778</v>
      </c>
      <c r="C103">
        <v>1473093297</v>
      </c>
      <c r="D103">
        <v>1441834258</v>
      </c>
      <c r="E103">
        <v>1</v>
      </c>
      <c r="F103">
        <v>1</v>
      </c>
      <c r="G103">
        <v>15514512</v>
      </c>
      <c r="H103">
        <v>2</v>
      </c>
      <c r="I103" t="s">
        <v>383</v>
      </c>
      <c r="J103" t="s">
        <v>384</v>
      </c>
      <c r="K103" t="s">
        <v>385</v>
      </c>
      <c r="L103">
        <v>1368</v>
      </c>
      <c r="N103">
        <v>1011</v>
      </c>
      <c r="O103" t="s">
        <v>386</v>
      </c>
      <c r="P103" t="s">
        <v>386</v>
      </c>
      <c r="Q103">
        <v>1</v>
      </c>
      <c r="W103">
        <v>0</v>
      </c>
      <c r="X103">
        <v>1077756263</v>
      </c>
      <c r="Y103">
        <f>(AT103*4)</f>
        <v>0.04</v>
      </c>
      <c r="AA103">
        <v>0</v>
      </c>
      <c r="AB103">
        <v>1303.01</v>
      </c>
      <c r="AC103">
        <v>826.2</v>
      </c>
      <c r="AD103">
        <v>0</v>
      </c>
      <c r="AE103">
        <v>0</v>
      </c>
      <c r="AF103">
        <v>1303.01</v>
      </c>
      <c r="AG103">
        <v>826.2</v>
      </c>
      <c r="AH103">
        <v>0</v>
      </c>
      <c r="AI103">
        <v>1</v>
      </c>
      <c r="AJ103">
        <v>1</v>
      </c>
      <c r="AK103">
        <v>1</v>
      </c>
      <c r="AL103">
        <v>1</v>
      </c>
      <c r="AM103">
        <v>-2</v>
      </c>
      <c r="AN103">
        <v>0</v>
      </c>
      <c r="AO103">
        <v>1</v>
      </c>
      <c r="AP103">
        <v>1</v>
      </c>
      <c r="AQ103">
        <v>0</v>
      </c>
      <c r="AR103">
        <v>0</v>
      </c>
      <c r="AS103" t="s">
        <v>3</v>
      </c>
      <c r="AT103">
        <v>0.01</v>
      </c>
      <c r="AU103" t="s">
        <v>28</v>
      </c>
      <c r="AV103">
        <v>0</v>
      </c>
      <c r="AW103">
        <v>2</v>
      </c>
      <c r="AX103">
        <v>1473457806</v>
      </c>
      <c r="AY103">
        <v>1</v>
      </c>
      <c r="AZ103">
        <v>0</v>
      </c>
      <c r="BA103">
        <v>188</v>
      </c>
      <c r="BB103">
        <v>0</v>
      </c>
      <c r="BC103">
        <v>0</v>
      </c>
      <c r="BD103">
        <v>0</v>
      </c>
      <c r="BE103">
        <v>0</v>
      </c>
      <c r="BF103">
        <v>0</v>
      </c>
      <c r="BG103">
        <v>0</v>
      </c>
      <c r="BH103">
        <v>0</v>
      </c>
      <c r="BI103">
        <v>0</v>
      </c>
      <c r="BJ103">
        <v>0</v>
      </c>
      <c r="BK103">
        <v>0</v>
      </c>
      <c r="BL103">
        <v>0</v>
      </c>
      <c r="BM103">
        <v>0</v>
      </c>
      <c r="BN103">
        <v>0</v>
      </c>
      <c r="BO103">
        <v>0</v>
      </c>
      <c r="BP103">
        <v>0</v>
      </c>
      <c r="BQ103">
        <v>0</v>
      </c>
      <c r="BR103">
        <v>0</v>
      </c>
      <c r="BS103">
        <v>0</v>
      </c>
      <c r="BT103">
        <v>0</v>
      </c>
      <c r="BU103">
        <v>0</v>
      </c>
      <c r="BV103">
        <v>0</v>
      </c>
      <c r="BW103">
        <v>0</v>
      </c>
      <c r="CV103">
        <v>0</v>
      </c>
      <c r="CW103">
        <f>ROUND(Y103*Source!I529*DO103,9)</f>
        <v>0</v>
      </c>
      <c r="CX103">
        <f>ROUND(Y103*Source!I529,9)</f>
        <v>0.04</v>
      </c>
      <c r="CY103">
        <f>AB103</f>
        <v>1303.01</v>
      </c>
      <c r="CZ103">
        <f>AF103</f>
        <v>1303.01</v>
      </c>
      <c r="DA103">
        <f>AJ103</f>
        <v>1</v>
      </c>
      <c r="DB103">
        <f>ROUND((ROUND(AT103*CZ103,2)*4),6)</f>
        <v>52.12</v>
      </c>
      <c r="DC103">
        <f>ROUND((ROUND(AT103*AG103,2)*4),6)</f>
        <v>33.04</v>
      </c>
      <c r="DD103" t="s">
        <v>3</v>
      </c>
      <c r="DE103" t="s">
        <v>3</v>
      </c>
      <c r="DF103">
        <f t="shared" si="22"/>
        <v>0</v>
      </c>
      <c r="DG103">
        <f t="shared" si="23"/>
        <v>52.12</v>
      </c>
      <c r="DH103">
        <f t="shared" si="24"/>
        <v>33.049999999999997</v>
      </c>
      <c r="DI103">
        <f t="shared" si="25"/>
        <v>0</v>
      </c>
      <c r="DJ103">
        <f>DG103</f>
        <v>52.12</v>
      </c>
      <c r="DK103">
        <v>0</v>
      </c>
      <c r="DL103" t="s">
        <v>3</v>
      </c>
      <c r="DM103">
        <v>0</v>
      </c>
      <c r="DN103" t="s">
        <v>3</v>
      </c>
      <c r="DO103">
        <v>0</v>
      </c>
    </row>
    <row r="104" spans="1:119" x14ac:dyDescent="0.2">
      <c r="A104">
        <f>ROW(Source!A529)</f>
        <v>529</v>
      </c>
      <c r="B104">
        <v>1473091778</v>
      </c>
      <c r="C104">
        <v>1473093297</v>
      </c>
      <c r="D104">
        <v>1441836186</v>
      </c>
      <c r="E104">
        <v>1</v>
      </c>
      <c r="F104">
        <v>1</v>
      </c>
      <c r="G104">
        <v>15514512</v>
      </c>
      <c r="H104">
        <v>3</v>
      </c>
      <c r="I104" t="s">
        <v>430</v>
      </c>
      <c r="J104" t="s">
        <v>431</v>
      </c>
      <c r="K104" t="s">
        <v>432</v>
      </c>
      <c r="L104">
        <v>1346</v>
      </c>
      <c r="N104">
        <v>1009</v>
      </c>
      <c r="O104" t="s">
        <v>390</v>
      </c>
      <c r="P104" t="s">
        <v>390</v>
      </c>
      <c r="Q104">
        <v>1</v>
      </c>
      <c r="W104">
        <v>0</v>
      </c>
      <c r="X104">
        <v>1299790764</v>
      </c>
      <c r="Y104">
        <f>(AT104*4)</f>
        <v>0.04</v>
      </c>
      <c r="AA104">
        <v>494.57</v>
      </c>
      <c r="AB104">
        <v>0</v>
      </c>
      <c r="AC104">
        <v>0</v>
      </c>
      <c r="AD104">
        <v>0</v>
      </c>
      <c r="AE104">
        <v>494.57</v>
      </c>
      <c r="AF104">
        <v>0</v>
      </c>
      <c r="AG104">
        <v>0</v>
      </c>
      <c r="AH104">
        <v>0</v>
      </c>
      <c r="AI104">
        <v>1</v>
      </c>
      <c r="AJ104">
        <v>1</v>
      </c>
      <c r="AK104">
        <v>1</v>
      </c>
      <c r="AL104">
        <v>1</v>
      </c>
      <c r="AM104">
        <v>-2</v>
      </c>
      <c r="AN104">
        <v>0</v>
      </c>
      <c r="AO104">
        <v>1</v>
      </c>
      <c r="AP104">
        <v>1</v>
      </c>
      <c r="AQ104">
        <v>0</v>
      </c>
      <c r="AR104">
        <v>0</v>
      </c>
      <c r="AS104" t="s">
        <v>3</v>
      </c>
      <c r="AT104">
        <v>0.01</v>
      </c>
      <c r="AU104" t="s">
        <v>28</v>
      </c>
      <c r="AV104">
        <v>0</v>
      </c>
      <c r="AW104">
        <v>2</v>
      </c>
      <c r="AX104">
        <v>1473457807</v>
      </c>
      <c r="AY104">
        <v>1</v>
      </c>
      <c r="AZ104">
        <v>0</v>
      </c>
      <c r="BA104">
        <v>189</v>
      </c>
      <c r="BB104">
        <v>0</v>
      </c>
      <c r="BC104">
        <v>0</v>
      </c>
      <c r="BD104">
        <v>0</v>
      </c>
      <c r="BE104">
        <v>0</v>
      </c>
      <c r="BF104">
        <v>0</v>
      </c>
      <c r="BG104">
        <v>0</v>
      </c>
      <c r="BH104">
        <v>0</v>
      </c>
      <c r="BI104">
        <v>0</v>
      </c>
      <c r="BJ104">
        <v>0</v>
      </c>
      <c r="BK104">
        <v>0</v>
      </c>
      <c r="BL104">
        <v>0</v>
      </c>
      <c r="BM104">
        <v>0</v>
      </c>
      <c r="BN104">
        <v>0</v>
      </c>
      <c r="BO104">
        <v>0</v>
      </c>
      <c r="BP104">
        <v>0</v>
      </c>
      <c r="BQ104">
        <v>0</v>
      </c>
      <c r="BR104">
        <v>0</v>
      </c>
      <c r="BS104">
        <v>0</v>
      </c>
      <c r="BT104">
        <v>0</v>
      </c>
      <c r="BU104">
        <v>0</v>
      </c>
      <c r="BV104">
        <v>0</v>
      </c>
      <c r="BW104">
        <v>0</v>
      </c>
      <c r="CV104">
        <v>0</v>
      </c>
      <c r="CW104">
        <v>0</v>
      </c>
      <c r="CX104">
        <f>ROUND(Y104*Source!I529,9)</f>
        <v>0.04</v>
      </c>
      <c r="CY104">
        <f>AA104</f>
        <v>494.57</v>
      </c>
      <c r="CZ104">
        <f>AE104</f>
        <v>494.57</v>
      </c>
      <c r="DA104">
        <f>AI104</f>
        <v>1</v>
      </c>
      <c r="DB104">
        <f>ROUND((ROUND(AT104*CZ104,2)*4),6)</f>
        <v>19.8</v>
      </c>
      <c r="DC104">
        <f>ROUND((ROUND(AT104*AG104,2)*4),6)</f>
        <v>0</v>
      </c>
      <c r="DD104" t="s">
        <v>3</v>
      </c>
      <c r="DE104" t="s">
        <v>3</v>
      </c>
      <c r="DF104">
        <f t="shared" si="22"/>
        <v>19.78</v>
      </c>
      <c r="DG104">
        <f t="shared" si="23"/>
        <v>0</v>
      </c>
      <c r="DH104">
        <f t="shared" si="24"/>
        <v>0</v>
      </c>
      <c r="DI104">
        <f t="shared" si="25"/>
        <v>0</v>
      </c>
      <c r="DJ104">
        <f>DF104</f>
        <v>19.78</v>
      </c>
      <c r="DK104">
        <v>0</v>
      </c>
      <c r="DL104" t="s">
        <v>3</v>
      </c>
      <c r="DM104">
        <v>0</v>
      </c>
      <c r="DN104" t="s">
        <v>3</v>
      </c>
      <c r="DO104">
        <v>0</v>
      </c>
    </row>
    <row r="105" spans="1:119" x14ac:dyDescent="0.2">
      <c r="A105">
        <f>ROW(Source!A529)</f>
        <v>529</v>
      </c>
      <c r="B105">
        <v>1473091778</v>
      </c>
      <c r="C105">
        <v>1473093297</v>
      </c>
      <c r="D105">
        <v>1441836230</v>
      </c>
      <c r="E105">
        <v>1</v>
      </c>
      <c r="F105">
        <v>1</v>
      </c>
      <c r="G105">
        <v>15514512</v>
      </c>
      <c r="H105">
        <v>3</v>
      </c>
      <c r="I105" t="s">
        <v>433</v>
      </c>
      <c r="J105" t="s">
        <v>434</v>
      </c>
      <c r="K105" t="s">
        <v>435</v>
      </c>
      <c r="L105">
        <v>1327</v>
      </c>
      <c r="N105">
        <v>1005</v>
      </c>
      <c r="O105" t="s">
        <v>419</v>
      </c>
      <c r="P105" t="s">
        <v>419</v>
      </c>
      <c r="Q105">
        <v>1</v>
      </c>
      <c r="W105">
        <v>0</v>
      </c>
      <c r="X105">
        <v>-843547561</v>
      </c>
      <c r="Y105">
        <f>(AT105*4)</f>
        <v>0.08</v>
      </c>
      <c r="AA105">
        <v>46</v>
      </c>
      <c r="AB105">
        <v>0</v>
      </c>
      <c r="AC105">
        <v>0</v>
      </c>
      <c r="AD105">
        <v>0</v>
      </c>
      <c r="AE105">
        <v>46</v>
      </c>
      <c r="AF105">
        <v>0</v>
      </c>
      <c r="AG105">
        <v>0</v>
      </c>
      <c r="AH105">
        <v>0</v>
      </c>
      <c r="AI105">
        <v>1</v>
      </c>
      <c r="AJ105">
        <v>1</v>
      </c>
      <c r="AK105">
        <v>1</v>
      </c>
      <c r="AL105">
        <v>1</v>
      </c>
      <c r="AM105">
        <v>-2</v>
      </c>
      <c r="AN105">
        <v>0</v>
      </c>
      <c r="AO105">
        <v>1</v>
      </c>
      <c r="AP105">
        <v>1</v>
      </c>
      <c r="AQ105">
        <v>0</v>
      </c>
      <c r="AR105">
        <v>0</v>
      </c>
      <c r="AS105" t="s">
        <v>3</v>
      </c>
      <c r="AT105">
        <v>0.02</v>
      </c>
      <c r="AU105" t="s">
        <v>28</v>
      </c>
      <c r="AV105">
        <v>0</v>
      </c>
      <c r="AW105">
        <v>2</v>
      </c>
      <c r="AX105">
        <v>1473457808</v>
      </c>
      <c r="AY105">
        <v>1</v>
      </c>
      <c r="AZ105">
        <v>0</v>
      </c>
      <c r="BA105">
        <v>190</v>
      </c>
      <c r="BB105">
        <v>0</v>
      </c>
      <c r="BC105">
        <v>0</v>
      </c>
      <c r="BD105">
        <v>0</v>
      </c>
      <c r="BE105">
        <v>0</v>
      </c>
      <c r="BF105">
        <v>0</v>
      </c>
      <c r="BG105">
        <v>0</v>
      </c>
      <c r="BH105">
        <v>0</v>
      </c>
      <c r="BI105">
        <v>0</v>
      </c>
      <c r="BJ105">
        <v>0</v>
      </c>
      <c r="BK105">
        <v>0</v>
      </c>
      <c r="BL105">
        <v>0</v>
      </c>
      <c r="BM105">
        <v>0</v>
      </c>
      <c r="BN105">
        <v>0</v>
      </c>
      <c r="BO105">
        <v>0</v>
      </c>
      <c r="BP105">
        <v>0</v>
      </c>
      <c r="BQ105">
        <v>0</v>
      </c>
      <c r="BR105">
        <v>0</v>
      </c>
      <c r="BS105">
        <v>0</v>
      </c>
      <c r="BT105">
        <v>0</v>
      </c>
      <c r="BU105">
        <v>0</v>
      </c>
      <c r="BV105">
        <v>0</v>
      </c>
      <c r="BW105">
        <v>0</v>
      </c>
      <c r="CV105">
        <v>0</v>
      </c>
      <c r="CW105">
        <v>0</v>
      </c>
      <c r="CX105">
        <f>ROUND(Y105*Source!I529,9)</f>
        <v>0.08</v>
      </c>
      <c r="CY105">
        <f>AA105</f>
        <v>46</v>
      </c>
      <c r="CZ105">
        <f>AE105</f>
        <v>46</v>
      </c>
      <c r="DA105">
        <f>AI105</f>
        <v>1</v>
      </c>
      <c r="DB105">
        <f>ROUND((ROUND(AT105*CZ105,2)*4),6)</f>
        <v>3.68</v>
      </c>
      <c r="DC105">
        <f>ROUND((ROUND(AT105*AG105,2)*4),6)</f>
        <v>0</v>
      </c>
      <c r="DD105" t="s">
        <v>3</v>
      </c>
      <c r="DE105" t="s">
        <v>3</v>
      </c>
      <c r="DF105">
        <f t="shared" si="22"/>
        <v>3.68</v>
      </c>
      <c r="DG105">
        <f t="shared" si="23"/>
        <v>0</v>
      </c>
      <c r="DH105">
        <f t="shared" si="24"/>
        <v>0</v>
      </c>
      <c r="DI105">
        <f t="shared" si="25"/>
        <v>0</v>
      </c>
      <c r="DJ105">
        <f>DF105</f>
        <v>3.68</v>
      </c>
      <c r="DK105">
        <v>0</v>
      </c>
      <c r="DL105" t="s">
        <v>3</v>
      </c>
      <c r="DM105">
        <v>0</v>
      </c>
      <c r="DN105" t="s">
        <v>3</v>
      </c>
      <c r="DO105">
        <v>0</v>
      </c>
    </row>
    <row r="106" spans="1:119" x14ac:dyDescent="0.2">
      <c r="A106">
        <f>ROW(Source!A530)</f>
        <v>530</v>
      </c>
      <c r="B106">
        <v>1473091778</v>
      </c>
      <c r="C106">
        <v>1473093306</v>
      </c>
      <c r="D106">
        <v>1441819193</v>
      </c>
      <c r="E106">
        <v>15514512</v>
      </c>
      <c r="F106">
        <v>1</v>
      </c>
      <c r="G106">
        <v>15514512</v>
      </c>
      <c r="H106">
        <v>1</v>
      </c>
      <c r="I106" t="s">
        <v>380</v>
      </c>
      <c r="J106" t="s">
        <v>3</v>
      </c>
      <c r="K106" t="s">
        <v>381</v>
      </c>
      <c r="L106">
        <v>1191</v>
      </c>
      <c r="N106">
        <v>1013</v>
      </c>
      <c r="O106" t="s">
        <v>382</v>
      </c>
      <c r="P106" t="s">
        <v>382</v>
      </c>
      <c r="Q106">
        <v>1</v>
      </c>
      <c r="W106">
        <v>0</v>
      </c>
      <c r="X106">
        <v>476480486</v>
      </c>
      <c r="Y106">
        <f>(AT106*2)</f>
        <v>0.6</v>
      </c>
      <c r="AA106">
        <v>0</v>
      </c>
      <c r="AB106">
        <v>0</v>
      </c>
      <c r="AC106">
        <v>0</v>
      </c>
      <c r="AD106">
        <v>0</v>
      </c>
      <c r="AE106">
        <v>0</v>
      </c>
      <c r="AF106">
        <v>0</v>
      </c>
      <c r="AG106">
        <v>0</v>
      </c>
      <c r="AH106">
        <v>0</v>
      </c>
      <c r="AI106">
        <v>1</v>
      </c>
      <c r="AJ106">
        <v>1</v>
      </c>
      <c r="AK106">
        <v>1</v>
      </c>
      <c r="AL106">
        <v>1</v>
      </c>
      <c r="AM106">
        <v>-2</v>
      </c>
      <c r="AN106">
        <v>0</v>
      </c>
      <c r="AO106">
        <v>1</v>
      </c>
      <c r="AP106">
        <v>1</v>
      </c>
      <c r="AQ106">
        <v>0</v>
      </c>
      <c r="AR106">
        <v>0</v>
      </c>
      <c r="AS106" t="s">
        <v>3</v>
      </c>
      <c r="AT106">
        <v>0.3</v>
      </c>
      <c r="AU106" t="s">
        <v>173</v>
      </c>
      <c r="AV106">
        <v>1</v>
      </c>
      <c r="AW106">
        <v>2</v>
      </c>
      <c r="AX106">
        <v>1473457835</v>
      </c>
      <c r="AY106">
        <v>1</v>
      </c>
      <c r="AZ106">
        <v>0</v>
      </c>
      <c r="BA106">
        <v>191</v>
      </c>
      <c r="BB106">
        <v>0</v>
      </c>
      <c r="BC106">
        <v>0</v>
      </c>
      <c r="BD106">
        <v>0</v>
      </c>
      <c r="BE106">
        <v>0</v>
      </c>
      <c r="BF106">
        <v>0</v>
      </c>
      <c r="BG106">
        <v>0</v>
      </c>
      <c r="BH106">
        <v>0</v>
      </c>
      <c r="BI106">
        <v>0</v>
      </c>
      <c r="BJ106">
        <v>0</v>
      </c>
      <c r="BK106">
        <v>0</v>
      </c>
      <c r="BL106">
        <v>0</v>
      </c>
      <c r="BM106">
        <v>0</v>
      </c>
      <c r="BN106">
        <v>0</v>
      </c>
      <c r="BO106">
        <v>0</v>
      </c>
      <c r="BP106">
        <v>0</v>
      </c>
      <c r="BQ106">
        <v>0</v>
      </c>
      <c r="BR106">
        <v>0</v>
      </c>
      <c r="BS106">
        <v>0</v>
      </c>
      <c r="BT106">
        <v>0</v>
      </c>
      <c r="BU106">
        <v>0</v>
      </c>
      <c r="BV106">
        <v>0</v>
      </c>
      <c r="BW106">
        <v>0</v>
      </c>
      <c r="CU106">
        <f>ROUND(AT106*Source!I530*AH106*AL106,2)</f>
        <v>0</v>
      </c>
      <c r="CV106">
        <f>ROUND(Y106*Source!I530,9)</f>
        <v>5.4</v>
      </c>
      <c r="CW106">
        <v>0</v>
      </c>
      <c r="CX106">
        <f>ROUND(Y106*Source!I530,9)</f>
        <v>5.4</v>
      </c>
      <c r="CY106">
        <f>AD106</f>
        <v>0</v>
      </c>
      <c r="CZ106">
        <f>AH106</f>
        <v>0</v>
      </c>
      <c r="DA106">
        <f>AL106</f>
        <v>1</v>
      </c>
      <c r="DB106">
        <f>ROUND((ROUND(AT106*CZ106,2)*2),6)</f>
        <v>0</v>
      </c>
      <c r="DC106">
        <f>ROUND((ROUND(AT106*AG106,2)*2),6)</f>
        <v>0</v>
      </c>
      <c r="DD106" t="s">
        <v>3</v>
      </c>
      <c r="DE106" t="s">
        <v>3</v>
      </c>
      <c r="DF106">
        <f t="shared" si="22"/>
        <v>0</v>
      </c>
      <c r="DG106">
        <f t="shared" si="23"/>
        <v>0</v>
      </c>
      <c r="DH106">
        <f t="shared" si="24"/>
        <v>0</v>
      </c>
      <c r="DI106">
        <f t="shared" si="25"/>
        <v>0</v>
      </c>
      <c r="DJ106">
        <f>DI106</f>
        <v>0</v>
      </c>
      <c r="DK106">
        <v>0</v>
      </c>
      <c r="DL106" t="s">
        <v>3</v>
      </c>
      <c r="DM106">
        <v>0</v>
      </c>
      <c r="DN106" t="s">
        <v>3</v>
      </c>
      <c r="DO106">
        <v>0</v>
      </c>
    </row>
    <row r="107" spans="1:119" x14ac:dyDescent="0.2">
      <c r="A107">
        <f>ROW(Source!A530)</f>
        <v>530</v>
      </c>
      <c r="B107">
        <v>1473091778</v>
      </c>
      <c r="C107">
        <v>1473093306</v>
      </c>
      <c r="D107">
        <v>1441836235</v>
      </c>
      <c r="E107">
        <v>1</v>
      </c>
      <c r="F107">
        <v>1</v>
      </c>
      <c r="G107">
        <v>15514512</v>
      </c>
      <c r="H107">
        <v>3</v>
      </c>
      <c r="I107" t="s">
        <v>387</v>
      </c>
      <c r="J107" t="s">
        <v>388</v>
      </c>
      <c r="K107" t="s">
        <v>389</v>
      </c>
      <c r="L107">
        <v>1346</v>
      </c>
      <c r="N107">
        <v>1009</v>
      </c>
      <c r="O107" t="s">
        <v>390</v>
      </c>
      <c r="P107" t="s">
        <v>390</v>
      </c>
      <c r="Q107">
        <v>1</v>
      </c>
      <c r="W107">
        <v>0</v>
      </c>
      <c r="X107">
        <v>-1595335418</v>
      </c>
      <c r="Y107">
        <f>(AT107*2)</f>
        <v>0.1</v>
      </c>
      <c r="AA107">
        <v>31.49</v>
      </c>
      <c r="AB107">
        <v>0</v>
      </c>
      <c r="AC107">
        <v>0</v>
      </c>
      <c r="AD107">
        <v>0</v>
      </c>
      <c r="AE107">
        <v>31.49</v>
      </c>
      <c r="AF107">
        <v>0</v>
      </c>
      <c r="AG107">
        <v>0</v>
      </c>
      <c r="AH107">
        <v>0</v>
      </c>
      <c r="AI107">
        <v>1</v>
      </c>
      <c r="AJ107">
        <v>1</v>
      </c>
      <c r="AK107">
        <v>1</v>
      </c>
      <c r="AL107">
        <v>1</v>
      </c>
      <c r="AM107">
        <v>-2</v>
      </c>
      <c r="AN107">
        <v>0</v>
      </c>
      <c r="AO107">
        <v>1</v>
      </c>
      <c r="AP107">
        <v>1</v>
      </c>
      <c r="AQ107">
        <v>0</v>
      </c>
      <c r="AR107">
        <v>0</v>
      </c>
      <c r="AS107" t="s">
        <v>3</v>
      </c>
      <c r="AT107">
        <v>0.05</v>
      </c>
      <c r="AU107" t="s">
        <v>173</v>
      </c>
      <c r="AV107">
        <v>0</v>
      </c>
      <c r="AW107">
        <v>2</v>
      </c>
      <c r="AX107">
        <v>1473457836</v>
      </c>
      <c r="AY107">
        <v>1</v>
      </c>
      <c r="AZ107">
        <v>0</v>
      </c>
      <c r="BA107">
        <v>192</v>
      </c>
      <c r="BB107">
        <v>0</v>
      </c>
      <c r="BC107">
        <v>0</v>
      </c>
      <c r="BD107">
        <v>0</v>
      </c>
      <c r="BE107">
        <v>0</v>
      </c>
      <c r="BF107">
        <v>0</v>
      </c>
      <c r="BG107">
        <v>0</v>
      </c>
      <c r="BH107">
        <v>0</v>
      </c>
      <c r="BI107">
        <v>0</v>
      </c>
      <c r="BJ107">
        <v>0</v>
      </c>
      <c r="BK107">
        <v>0</v>
      </c>
      <c r="BL107">
        <v>0</v>
      </c>
      <c r="BM107">
        <v>0</v>
      </c>
      <c r="BN107">
        <v>0</v>
      </c>
      <c r="BO107">
        <v>0</v>
      </c>
      <c r="BP107">
        <v>0</v>
      </c>
      <c r="BQ107">
        <v>0</v>
      </c>
      <c r="BR107">
        <v>0</v>
      </c>
      <c r="BS107">
        <v>0</v>
      </c>
      <c r="BT107">
        <v>0</v>
      </c>
      <c r="BU107">
        <v>0</v>
      </c>
      <c r="BV107">
        <v>0</v>
      </c>
      <c r="BW107">
        <v>0</v>
      </c>
      <c r="CV107">
        <v>0</v>
      </c>
      <c r="CW107">
        <v>0</v>
      </c>
      <c r="CX107">
        <f>ROUND(Y107*Source!I530,9)</f>
        <v>0.9</v>
      </c>
      <c r="CY107">
        <f>AA107</f>
        <v>31.49</v>
      </c>
      <c r="CZ107">
        <f>AE107</f>
        <v>31.49</v>
      </c>
      <c r="DA107">
        <f>AI107</f>
        <v>1</v>
      </c>
      <c r="DB107">
        <f>ROUND((ROUND(AT107*CZ107,2)*2),6)</f>
        <v>3.14</v>
      </c>
      <c r="DC107">
        <f>ROUND((ROUND(AT107*AG107,2)*2),6)</f>
        <v>0</v>
      </c>
      <c r="DD107" t="s">
        <v>3</v>
      </c>
      <c r="DE107" t="s">
        <v>3</v>
      </c>
      <c r="DF107">
        <f t="shared" si="22"/>
        <v>28.34</v>
      </c>
      <c r="DG107">
        <f t="shared" si="23"/>
        <v>0</v>
      </c>
      <c r="DH107">
        <f t="shared" si="24"/>
        <v>0</v>
      </c>
      <c r="DI107">
        <f t="shared" si="25"/>
        <v>0</v>
      </c>
      <c r="DJ107">
        <f>DF107</f>
        <v>28.34</v>
      </c>
      <c r="DK107">
        <v>0</v>
      </c>
      <c r="DL107" t="s">
        <v>3</v>
      </c>
      <c r="DM107">
        <v>0</v>
      </c>
      <c r="DN107" t="s">
        <v>3</v>
      </c>
      <c r="DO107">
        <v>0</v>
      </c>
    </row>
    <row r="108" spans="1:119" x14ac:dyDescent="0.2">
      <c r="A108">
        <f>ROW(Source!A530)</f>
        <v>530</v>
      </c>
      <c r="B108">
        <v>1473091778</v>
      </c>
      <c r="C108">
        <v>1473093306</v>
      </c>
      <c r="D108">
        <v>1441834628</v>
      </c>
      <c r="E108">
        <v>1</v>
      </c>
      <c r="F108">
        <v>1</v>
      </c>
      <c r="G108">
        <v>15514512</v>
      </c>
      <c r="H108">
        <v>3</v>
      </c>
      <c r="I108" t="s">
        <v>436</v>
      </c>
      <c r="J108" t="s">
        <v>437</v>
      </c>
      <c r="K108" t="s">
        <v>438</v>
      </c>
      <c r="L108">
        <v>1348</v>
      </c>
      <c r="N108">
        <v>1009</v>
      </c>
      <c r="O108" t="s">
        <v>401</v>
      </c>
      <c r="P108" t="s">
        <v>401</v>
      </c>
      <c r="Q108">
        <v>1000</v>
      </c>
      <c r="W108">
        <v>0</v>
      </c>
      <c r="X108">
        <v>779500846</v>
      </c>
      <c r="Y108">
        <f>(AT108*2)</f>
        <v>8.0000000000000007E-5</v>
      </c>
      <c r="AA108">
        <v>73951.73</v>
      </c>
      <c r="AB108">
        <v>0</v>
      </c>
      <c r="AC108">
        <v>0</v>
      </c>
      <c r="AD108">
        <v>0</v>
      </c>
      <c r="AE108">
        <v>73951.73</v>
      </c>
      <c r="AF108">
        <v>0</v>
      </c>
      <c r="AG108">
        <v>0</v>
      </c>
      <c r="AH108">
        <v>0</v>
      </c>
      <c r="AI108">
        <v>1</v>
      </c>
      <c r="AJ108">
        <v>1</v>
      </c>
      <c r="AK108">
        <v>1</v>
      </c>
      <c r="AL108">
        <v>1</v>
      </c>
      <c r="AM108">
        <v>-2</v>
      </c>
      <c r="AN108">
        <v>0</v>
      </c>
      <c r="AO108">
        <v>1</v>
      </c>
      <c r="AP108">
        <v>1</v>
      </c>
      <c r="AQ108">
        <v>0</v>
      </c>
      <c r="AR108">
        <v>0</v>
      </c>
      <c r="AS108" t="s">
        <v>3</v>
      </c>
      <c r="AT108">
        <v>4.0000000000000003E-5</v>
      </c>
      <c r="AU108" t="s">
        <v>173</v>
      </c>
      <c r="AV108">
        <v>0</v>
      </c>
      <c r="AW108">
        <v>2</v>
      </c>
      <c r="AX108">
        <v>1473457837</v>
      </c>
      <c r="AY108">
        <v>1</v>
      </c>
      <c r="AZ108">
        <v>0</v>
      </c>
      <c r="BA108">
        <v>193</v>
      </c>
      <c r="BB108">
        <v>0</v>
      </c>
      <c r="BC108">
        <v>0</v>
      </c>
      <c r="BD108">
        <v>0</v>
      </c>
      <c r="BE108">
        <v>0</v>
      </c>
      <c r="BF108">
        <v>0</v>
      </c>
      <c r="BG108">
        <v>0</v>
      </c>
      <c r="BH108">
        <v>0</v>
      </c>
      <c r="BI108">
        <v>0</v>
      </c>
      <c r="BJ108">
        <v>0</v>
      </c>
      <c r="BK108">
        <v>0</v>
      </c>
      <c r="BL108">
        <v>0</v>
      </c>
      <c r="BM108">
        <v>0</v>
      </c>
      <c r="BN108">
        <v>0</v>
      </c>
      <c r="BO108">
        <v>0</v>
      </c>
      <c r="BP108">
        <v>0</v>
      </c>
      <c r="BQ108">
        <v>0</v>
      </c>
      <c r="BR108">
        <v>0</v>
      </c>
      <c r="BS108">
        <v>0</v>
      </c>
      <c r="BT108">
        <v>0</v>
      </c>
      <c r="BU108">
        <v>0</v>
      </c>
      <c r="BV108">
        <v>0</v>
      </c>
      <c r="BW108">
        <v>0</v>
      </c>
      <c r="CV108">
        <v>0</v>
      </c>
      <c r="CW108">
        <v>0</v>
      </c>
      <c r="CX108">
        <f>ROUND(Y108*Source!I530,9)</f>
        <v>7.2000000000000005E-4</v>
      </c>
      <c r="CY108">
        <f>AA108</f>
        <v>73951.73</v>
      </c>
      <c r="CZ108">
        <f>AE108</f>
        <v>73951.73</v>
      </c>
      <c r="DA108">
        <f>AI108</f>
        <v>1</v>
      </c>
      <c r="DB108">
        <f>ROUND((ROUND(AT108*CZ108,2)*2),6)</f>
        <v>5.92</v>
      </c>
      <c r="DC108">
        <f>ROUND((ROUND(AT108*AG108,2)*2),6)</f>
        <v>0</v>
      </c>
      <c r="DD108" t="s">
        <v>3</v>
      </c>
      <c r="DE108" t="s">
        <v>3</v>
      </c>
      <c r="DF108">
        <f t="shared" si="22"/>
        <v>53.25</v>
      </c>
      <c r="DG108">
        <f t="shared" si="23"/>
        <v>0</v>
      </c>
      <c r="DH108">
        <f t="shared" si="24"/>
        <v>0</v>
      </c>
      <c r="DI108">
        <f t="shared" si="25"/>
        <v>0</v>
      </c>
      <c r="DJ108">
        <f>DF108</f>
        <v>53.25</v>
      </c>
      <c r="DK108">
        <v>0</v>
      </c>
      <c r="DL108" t="s">
        <v>3</v>
      </c>
      <c r="DM108">
        <v>0</v>
      </c>
      <c r="DN108" t="s">
        <v>3</v>
      </c>
      <c r="DO108">
        <v>0</v>
      </c>
    </row>
    <row r="109" spans="1:119" x14ac:dyDescent="0.2">
      <c r="A109">
        <f>ROW(Source!A531)</f>
        <v>531</v>
      </c>
      <c r="B109">
        <v>1473091778</v>
      </c>
      <c r="C109">
        <v>1473093313</v>
      </c>
      <c r="D109">
        <v>1441819193</v>
      </c>
      <c r="E109">
        <v>15514512</v>
      </c>
      <c r="F109">
        <v>1</v>
      </c>
      <c r="G109">
        <v>15514512</v>
      </c>
      <c r="H109">
        <v>1</v>
      </c>
      <c r="I109" t="s">
        <v>380</v>
      </c>
      <c r="J109" t="s">
        <v>3</v>
      </c>
      <c r="K109" t="s">
        <v>381</v>
      </c>
      <c r="L109">
        <v>1191</v>
      </c>
      <c r="N109">
        <v>1013</v>
      </c>
      <c r="O109" t="s">
        <v>382</v>
      </c>
      <c r="P109" t="s">
        <v>382</v>
      </c>
      <c r="Q109">
        <v>1</v>
      </c>
      <c r="W109">
        <v>0</v>
      </c>
      <c r="X109">
        <v>476480486</v>
      </c>
      <c r="Y109">
        <f>(AT109*2)</f>
        <v>2.12</v>
      </c>
      <c r="AA109">
        <v>0</v>
      </c>
      <c r="AB109">
        <v>0</v>
      </c>
      <c r="AC109">
        <v>0</v>
      </c>
      <c r="AD109">
        <v>0</v>
      </c>
      <c r="AE109">
        <v>0</v>
      </c>
      <c r="AF109">
        <v>0</v>
      </c>
      <c r="AG109">
        <v>0</v>
      </c>
      <c r="AH109">
        <v>0</v>
      </c>
      <c r="AI109">
        <v>1</v>
      </c>
      <c r="AJ109">
        <v>1</v>
      </c>
      <c r="AK109">
        <v>1</v>
      </c>
      <c r="AL109">
        <v>1</v>
      </c>
      <c r="AM109">
        <v>-2</v>
      </c>
      <c r="AN109">
        <v>0</v>
      </c>
      <c r="AO109">
        <v>1</v>
      </c>
      <c r="AP109">
        <v>1</v>
      </c>
      <c r="AQ109">
        <v>0</v>
      </c>
      <c r="AR109">
        <v>0</v>
      </c>
      <c r="AS109" t="s">
        <v>3</v>
      </c>
      <c r="AT109">
        <v>1.06</v>
      </c>
      <c r="AU109" t="s">
        <v>173</v>
      </c>
      <c r="AV109">
        <v>1</v>
      </c>
      <c r="AW109">
        <v>2</v>
      </c>
      <c r="AX109">
        <v>1473457859</v>
      </c>
      <c r="AY109">
        <v>1</v>
      </c>
      <c r="AZ109">
        <v>0</v>
      </c>
      <c r="BA109">
        <v>194</v>
      </c>
      <c r="BB109">
        <v>0</v>
      </c>
      <c r="BC109">
        <v>0</v>
      </c>
      <c r="BD109">
        <v>0</v>
      </c>
      <c r="BE109">
        <v>0</v>
      </c>
      <c r="BF109">
        <v>0</v>
      </c>
      <c r="BG109">
        <v>0</v>
      </c>
      <c r="BH109">
        <v>0</v>
      </c>
      <c r="BI109">
        <v>0</v>
      </c>
      <c r="BJ109">
        <v>0</v>
      </c>
      <c r="BK109">
        <v>0</v>
      </c>
      <c r="BL109">
        <v>0</v>
      </c>
      <c r="BM109">
        <v>0</v>
      </c>
      <c r="BN109">
        <v>0</v>
      </c>
      <c r="BO109">
        <v>0</v>
      </c>
      <c r="BP109">
        <v>0</v>
      </c>
      <c r="BQ109">
        <v>0</v>
      </c>
      <c r="BR109">
        <v>0</v>
      </c>
      <c r="BS109">
        <v>0</v>
      </c>
      <c r="BT109">
        <v>0</v>
      </c>
      <c r="BU109">
        <v>0</v>
      </c>
      <c r="BV109">
        <v>0</v>
      </c>
      <c r="BW109">
        <v>0</v>
      </c>
      <c r="CU109">
        <f>ROUND(AT109*Source!I531*AH109*AL109,2)</f>
        <v>0</v>
      </c>
      <c r="CV109">
        <f>ROUND(Y109*Source!I531,9)</f>
        <v>14.84</v>
      </c>
      <c r="CW109">
        <v>0</v>
      </c>
      <c r="CX109">
        <f>ROUND(Y109*Source!I531,9)</f>
        <v>14.84</v>
      </c>
      <c r="CY109">
        <f>AD109</f>
        <v>0</v>
      </c>
      <c r="CZ109">
        <f>AH109</f>
        <v>0</v>
      </c>
      <c r="DA109">
        <f>AL109</f>
        <v>1</v>
      </c>
      <c r="DB109">
        <f>ROUND((ROUND(AT109*CZ109,2)*2),6)</f>
        <v>0</v>
      </c>
      <c r="DC109">
        <f>ROUND((ROUND(AT109*AG109,2)*2),6)</f>
        <v>0</v>
      </c>
      <c r="DD109" t="s">
        <v>3</v>
      </c>
      <c r="DE109" t="s">
        <v>3</v>
      </c>
      <c r="DF109">
        <f t="shared" si="22"/>
        <v>0</v>
      </c>
      <c r="DG109">
        <f t="shared" si="23"/>
        <v>0</v>
      </c>
      <c r="DH109">
        <f t="shared" si="24"/>
        <v>0</v>
      </c>
      <c r="DI109">
        <f t="shared" si="25"/>
        <v>0</v>
      </c>
      <c r="DJ109">
        <f>DI109</f>
        <v>0</v>
      </c>
      <c r="DK109">
        <v>0</v>
      </c>
      <c r="DL109" t="s">
        <v>3</v>
      </c>
      <c r="DM109">
        <v>0</v>
      </c>
      <c r="DN109" t="s">
        <v>3</v>
      </c>
      <c r="DO109">
        <v>0</v>
      </c>
    </row>
    <row r="110" spans="1:119" x14ac:dyDescent="0.2">
      <c r="A110">
        <f>ROW(Source!A567)</f>
        <v>567</v>
      </c>
      <c r="B110">
        <v>1473091778</v>
      </c>
      <c r="C110">
        <v>1473093316</v>
      </c>
      <c r="D110">
        <v>1441819193</v>
      </c>
      <c r="E110">
        <v>15514512</v>
      </c>
      <c r="F110">
        <v>1</v>
      </c>
      <c r="G110">
        <v>15514512</v>
      </c>
      <c r="H110">
        <v>1</v>
      </c>
      <c r="I110" t="s">
        <v>380</v>
      </c>
      <c r="J110" t="s">
        <v>3</v>
      </c>
      <c r="K110" t="s">
        <v>381</v>
      </c>
      <c r="L110">
        <v>1191</v>
      </c>
      <c r="N110">
        <v>1013</v>
      </c>
      <c r="O110" t="s">
        <v>382</v>
      </c>
      <c r="P110" t="s">
        <v>382</v>
      </c>
      <c r="Q110">
        <v>1</v>
      </c>
      <c r="W110">
        <v>0</v>
      </c>
      <c r="X110">
        <v>476480486</v>
      </c>
      <c r="Y110">
        <f>(AT110*1.04)</f>
        <v>0.18720000000000001</v>
      </c>
      <c r="AA110">
        <v>0</v>
      </c>
      <c r="AB110">
        <v>0</v>
      </c>
      <c r="AC110">
        <v>0</v>
      </c>
      <c r="AD110">
        <v>0</v>
      </c>
      <c r="AE110">
        <v>0</v>
      </c>
      <c r="AF110">
        <v>0</v>
      </c>
      <c r="AG110">
        <v>0</v>
      </c>
      <c r="AH110">
        <v>0</v>
      </c>
      <c r="AI110">
        <v>1</v>
      </c>
      <c r="AJ110">
        <v>1</v>
      </c>
      <c r="AK110">
        <v>1</v>
      </c>
      <c r="AL110">
        <v>1</v>
      </c>
      <c r="AM110">
        <v>-2</v>
      </c>
      <c r="AN110">
        <v>0</v>
      </c>
      <c r="AO110">
        <v>1</v>
      </c>
      <c r="AP110">
        <v>1</v>
      </c>
      <c r="AQ110">
        <v>0</v>
      </c>
      <c r="AR110">
        <v>0</v>
      </c>
      <c r="AS110" t="s">
        <v>3</v>
      </c>
      <c r="AT110">
        <v>0.18</v>
      </c>
      <c r="AU110" t="s">
        <v>271</v>
      </c>
      <c r="AV110">
        <v>1</v>
      </c>
      <c r="AW110">
        <v>2</v>
      </c>
      <c r="AX110">
        <v>1473457891</v>
      </c>
      <c r="AY110">
        <v>1</v>
      </c>
      <c r="AZ110">
        <v>0</v>
      </c>
      <c r="BA110">
        <v>195</v>
      </c>
      <c r="BB110">
        <v>0</v>
      </c>
      <c r="BC110">
        <v>0</v>
      </c>
      <c r="BD110">
        <v>0</v>
      </c>
      <c r="BE110">
        <v>0</v>
      </c>
      <c r="BF110">
        <v>0</v>
      </c>
      <c r="BG110">
        <v>0</v>
      </c>
      <c r="BH110">
        <v>0</v>
      </c>
      <c r="BI110">
        <v>0</v>
      </c>
      <c r="BJ110">
        <v>0</v>
      </c>
      <c r="BK110">
        <v>0</v>
      </c>
      <c r="BL110">
        <v>0</v>
      </c>
      <c r="BM110">
        <v>0</v>
      </c>
      <c r="BN110">
        <v>0</v>
      </c>
      <c r="BO110">
        <v>0</v>
      </c>
      <c r="BP110">
        <v>0</v>
      </c>
      <c r="BQ110">
        <v>0</v>
      </c>
      <c r="BR110">
        <v>0</v>
      </c>
      <c r="BS110">
        <v>0</v>
      </c>
      <c r="BT110">
        <v>0</v>
      </c>
      <c r="BU110">
        <v>0</v>
      </c>
      <c r="BV110">
        <v>0</v>
      </c>
      <c r="BW110">
        <v>0</v>
      </c>
      <c r="CU110">
        <f>ROUND(AT110*Source!I567*AH110*AL110,2)</f>
        <v>0</v>
      </c>
      <c r="CV110">
        <f>ROUND(Y110*Source!I567,9)</f>
        <v>50.543999999999997</v>
      </c>
      <c r="CW110">
        <v>0</v>
      </c>
      <c r="CX110">
        <f>ROUND(Y110*Source!I567,9)</f>
        <v>50.543999999999997</v>
      </c>
      <c r="CY110">
        <f>AD110</f>
        <v>0</v>
      </c>
      <c r="CZ110">
        <f>AH110</f>
        <v>0</v>
      </c>
      <c r="DA110">
        <f>AL110</f>
        <v>1</v>
      </c>
      <c r="DB110">
        <f>ROUND((ROUND(AT110*CZ110,2)*1.04),6)</f>
        <v>0</v>
      </c>
      <c r="DC110">
        <f>ROUND((ROUND(AT110*AG110,2)*1.04),6)</f>
        <v>0</v>
      </c>
      <c r="DD110" t="s">
        <v>3</v>
      </c>
      <c r="DE110" t="s">
        <v>3</v>
      </c>
      <c r="DF110">
        <f t="shared" si="22"/>
        <v>0</v>
      </c>
      <c r="DG110">
        <f t="shared" si="23"/>
        <v>0</v>
      </c>
      <c r="DH110">
        <f t="shared" si="24"/>
        <v>0</v>
      </c>
      <c r="DI110">
        <f t="shared" si="25"/>
        <v>0</v>
      </c>
      <c r="DJ110">
        <f>DI110</f>
        <v>0</v>
      </c>
      <c r="DK110">
        <v>0</v>
      </c>
      <c r="DL110" t="s">
        <v>3</v>
      </c>
      <c r="DM110">
        <v>0</v>
      </c>
      <c r="DN110" t="s">
        <v>3</v>
      </c>
      <c r="DO110">
        <v>0</v>
      </c>
    </row>
    <row r="111" spans="1:119" x14ac:dyDescent="0.2">
      <c r="A111">
        <f>ROW(Source!A567)</f>
        <v>567</v>
      </c>
      <c r="B111">
        <v>1473091778</v>
      </c>
      <c r="C111">
        <v>1473093316</v>
      </c>
      <c r="D111">
        <v>1441836235</v>
      </c>
      <c r="E111">
        <v>1</v>
      </c>
      <c r="F111">
        <v>1</v>
      </c>
      <c r="G111">
        <v>15514512</v>
      </c>
      <c r="H111">
        <v>3</v>
      </c>
      <c r="I111" t="s">
        <v>387</v>
      </c>
      <c r="J111" t="s">
        <v>388</v>
      </c>
      <c r="K111" t="s">
        <v>389</v>
      </c>
      <c r="L111">
        <v>1346</v>
      </c>
      <c r="N111">
        <v>1009</v>
      </c>
      <c r="O111" t="s">
        <v>390</v>
      </c>
      <c r="P111" t="s">
        <v>390</v>
      </c>
      <c r="Q111">
        <v>1</v>
      </c>
      <c r="W111">
        <v>0</v>
      </c>
      <c r="X111">
        <v>-1595335418</v>
      </c>
      <c r="Y111">
        <f>AT111</f>
        <v>0.04</v>
      </c>
      <c r="AA111">
        <v>31.49</v>
      </c>
      <c r="AB111">
        <v>0</v>
      </c>
      <c r="AC111">
        <v>0</v>
      </c>
      <c r="AD111">
        <v>0</v>
      </c>
      <c r="AE111">
        <v>31.49</v>
      </c>
      <c r="AF111">
        <v>0</v>
      </c>
      <c r="AG111">
        <v>0</v>
      </c>
      <c r="AH111">
        <v>0</v>
      </c>
      <c r="AI111">
        <v>1</v>
      </c>
      <c r="AJ111">
        <v>1</v>
      </c>
      <c r="AK111">
        <v>1</v>
      </c>
      <c r="AL111">
        <v>1</v>
      </c>
      <c r="AM111">
        <v>-2</v>
      </c>
      <c r="AN111">
        <v>0</v>
      </c>
      <c r="AO111">
        <v>1</v>
      </c>
      <c r="AP111">
        <v>1</v>
      </c>
      <c r="AQ111">
        <v>0</v>
      </c>
      <c r="AR111">
        <v>0</v>
      </c>
      <c r="AS111" t="s">
        <v>3</v>
      </c>
      <c r="AT111">
        <v>0.04</v>
      </c>
      <c r="AU111" t="s">
        <v>3</v>
      </c>
      <c r="AV111">
        <v>0</v>
      </c>
      <c r="AW111">
        <v>2</v>
      </c>
      <c r="AX111">
        <v>1473457892</v>
      </c>
      <c r="AY111">
        <v>1</v>
      </c>
      <c r="AZ111">
        <v>0</v>
      </c>
      <c r="BA111">
        <v>196</v>
      </c>
      <c r="BB111">
        <v>0</v>
      </c>
      <c r="BC111">
        <v>0</v>
      </c>
      <c r="BD111">
        <v>0</v>
      </c>
      <c r="BE111">
        <v>0</v>
      </c>
      <c r="BF111">
        <v>0</v>
      </c>
      <c r="BG111">
        <v>0</v>
      </c>
      <c r="BH111">
        <v>0</v>
      </c>
      <c r="BI111">
        <v>0</v>
      </c>
      <c r="BJ111">
        <v>0</v>
      </c>
      <c r="BK111">
        <v>0</v>
      </c>
      <c r="BL111">
        <v>0</v>
      </c>
      <c r="BM111">
        <v>0</v>
      </c>
      <c r="BN111">
        <v>0</v>
      </c>
      <c r="BO111">
        <v>0</v>
      </c>
      <c r="BP111">
        <v>0</v>
      </c>
      <c r="BQ111">
        <v>0</v>
      </c>
      <c r="BR111">
        <v>0</v>
      </c>
      <c r="BS111">
        <v>0</v>
      </c>
      <c r="BT111">
        <v>0</v>
      </c>
      <c r="BU111">
        <v>0</v>
      </c>
      <c r="BV111">
        <v>0</v>
      </c>
      <c r="BW111">
        <v>0</v>
      </c>
      <c r="CV111">
        <v>0</v>
      </c>
      <c r="CW111">
        <v>0</v>
      </c>
      <c r="CX111">
        <f>ROUND(Y111*Source!I567,9)</f>
        <v>10.8</v>
      </c>
      <c r="CY111">
        <f>AA111</f>
        <v>31.49</v>
      </c>
      <c r="CZ111">
        <f>AE111</f>
        <v>31.49</v>
      </c>
      <c r="DA111">
        <f>AI111</f>
        <v>1</v>
      </c>
      <c r="DB111">
        <f>ROUND(ROUND(AT111*CZ111,2),6)</f>
        <v>1.26</v>
      </c>
      <c r="DC111">
        <f>ROUND(ROUND(AT111*AG111,2),6)</f>
        <v>0</v>
      </c>
      <c r="DD111" t="s">
        <v>3</v>
      </c>
      <c r="DE111" t="s">
        <v>3</v>
      </c>
      <c r="DF111">
        <f t="shared" si="22"/>
        <v>340.09</v>
      </c>
      <c r="DG111">
        <f t="shared" si="23"/>
        <v>0</v>
      </c>
      <c r="DH111">
        <f t="shared" si="24"/>
        <v>0</v>
      </c>
      <c r="DI111">
        <f t="shared" si="25"/>
        <v>0</v>
      </c>
      <c r="DJ111">
        <f>DF111</f>
        <v>340.09</v>
      </c>
      <c r="DK111">
        <v>0</v>
      </c>
      <c r="DL111" t="s">
        <v>3</v>
      </c>
      <c r="DM111">
        <v>0</v>
      </c>
      <c r="DN111" t="s">
        <v>3</v>
      </c>
      <c r="DO111">
        <v>0</v>
      </c>
    </row>
    <row r="112" spans="1:119" x14ac:dyDescent="0.2">
      <c r="A112">
        <f>ROW(Source!A568)</f>
        <v>568</v>
      </c>
      <c r="B112">
        <v>1473091778</v>
      </c>
      <c r="C112">
        <v>1473093321</v>
      </c>
      <c r="D112">
        <v>1441819193</v>
      </c>
      <c r="E112">
        <v>15514512</v>
      </c>
      <c r="F112">
        <v>1</v>
      </c>
      <c r="G112">
        <v>15514512</v>
      </c>
      <c r="H112">
        <v>1</v>
      </c>
      <c r="I112" t="s">
        <v>380</v>
      </c>
      <c r="J112" t="s">
        <v>3</v>
      </c>
      <c r="K112" t="s">
        <v>381</v>
      </c>
      <c r="L112">
        <v>1191</v>
      </c>
      <c r="N112">
        <v>1013</v>
      </c>
      <c r="O112" t="s">
        <v>382</v>
      </c>
      <c r="P112" t="s">
        <v>382</v>
      </c>
      <c r="Q112">
        <v>1</v>
      </c>
      <c r="W112">
        <v>0</v>
      </c>
      <c r="X112">
        <v>476480486</v>
      </c>
      <c r="Y112">
        <f>(AT112*1.04)</f>
        <v>0.18720000000000001</v>
      </c>
      <c r="AA112">
        <v>0</v>
      </c>
      <c r="AB112">
        <v>0</v>
      </c>
      <c r="AC112">
        <v>0</v>
      </c>
      <c r="AD112">
        <v>0</v>
      </c>
      <c r="AE112">
        <v>0</v>
      </c>
      <c r="AF112">
        <v>0</v>
      </c>
      <c r="AG112">
        <v>0</v>
      </c>
      <c r="AH112">
        <v>0</v>
      </c>
      <c r="AI112">
        <v>1</v>
      </c>
      <c r="AJ112">
        <v>1</v>
      </c>
      <c r="AK112">
        <v>1</v>
      </c>
      <c r="AL112">
        <v>1</v>
      </c>
      <c r="AM112">
        <v>-2</v>
      </c>
      <c r="AN112">
        <v>0</v>
      </c>
      <c r="AO112">
        <v>1</v>
      </c>
      <c r="AP112">
        <v>1</v>
      </c>
      <c r="AQ112">
        <v>0</v>
      </c>
      <c r="AR112">
        <v>0</v>
      </c>
      <c r="AS112" t="s">
        <v>3</v>
      </c>
      <c r="AT112">
        <v>0.18</v>
      </c>
      <c r="AU112" t="s">
        <v>271</v>
      </c>
      <c r="AV112">
        <v>1</v>
      </c>
      <c r="AW112">
        <v>2</v>
      </c>
      <c r="AX112">
        <v>1473457922</v>
      </c>
      <c r="AY112">
        <v>1</v>
      </c>
      <c r="AZ112">
        <v>0</v>
      </c>
      <c r="BA112">
        <v>197</v>
      </c>
      <c r="BB112">
        <v>0</v>
      </c>
      <c r="BC112">
        <v>0</v>
      </c>
      <c r="BD112">
        <v>0</v>
      </c>
      <c r="BE112">
        <v>0</v>
      </c>
      <c r="BF112">
        <v>0</v>
      </c>
      <c r="BG112">
        <v>0</v>
      </c>
      <c r="BH112">
        <v>0</v>
      </c>
      <c r="BI112">
        <v>0</v>
      </c>
      <c r="BJ112">
        <v>0</v>
      </c>
      <c r="BK112">
        <v>0</v>
      </c>
      <c r="BL112">
        <v>0</v>
      </c>
      <c r="BM112">
        <v>0</v>
      </c>
      <c r="BN112">
        <v>0</v>
      </c>
      <c r="BO112">
        <v>0</v>
      </c>
      <c r="BP112">
        <v>0</v>
      </c>
      <c r="BQ112">
        <v>0</v>
      </c>
      <c r="BR112">
        <v>0</v>
      </c>
      <c r="BS112">
        <v>0</v>
      </c>
      <c r="BT112">
        <v>0</v>
      </c>
      <c r="BU112">
        <v>0</v>
      </c>
      <c r="BV112">
        <v>0</v>
      </c>
      <c r="BW112">
        <v>0</v>
      </c>
      <c r="CU112">
        <f>ROUND(AT112*Source!I568*AH112*AL112,2)</f>
        <v>0</v>
      </c>
      <c r="CV112">
        <f>ROUND(Y112*Source!I568,9)</f>
        <v>2.2464</v>
      </c>
      <c r="CW112">
        <v>0</v>
      </c>
      <c r="CX112">
        <f>ROUND(Y112*Source!I568,9)</f>
        <v>2.2464</v>
      </c>
      <c r="CY112">
        <f>AD112</f>
        <v>0</v>
      </c>
      <c r="CZ112">
        <f>AH112</f>
        <v>0</v>
      </c>
      <c r="DA112">
        <f>AL112</f>
        <v>1</v>
      </c>
      <c r="DB112">
        <f>ROUND((ROUND(AT112*CZ112,2)*1.04),6)</f>
        <v>0</v>
      </c>
      <c r="DC112">
        <f>ROUND((ROUND(AT112*AG112,2)*1.04),6)</f>
        <v>0</v>
      </c>
      <c r="DD112" t="s">
        <v>3</v>
      </c>
      <c r="DE112" t="s">
        <v>3</v>
      </c>
      <c r="DF112">
        <f t="shared" si="22"/>
        <v>0</v>
      </c>
      <c r="DG112">
        <f t="shared" si="23"/>
        <v>0</v>
      </c>
      <c r="DH112">
        <f t="shared" si="24"/>
        <v>0</v>
      </c>
      <c r="DI112">
        <f t="shared" si="25"/>
        <v>0</v>
      </c>
      <c r="DJ112">
        <f>DI112</f>
        <v>0</v>
      </c>
      <c r="DK112">
        <v>0</v>
      </c>
      <c r="DL112" t="s">
        <v>3</v>
      </c>
      <c r="DM112">
        <v>0</v>
      </c>
      <c r="DN112" t="s">
        <v>3</v>
      </c>
      <c r="DO112">
        <v>0</v>
      </c>
    </row>
    <row r="113" spans="1:119" x14ac:dyDescent="0.2">
      <c r="A113">
        <f>ROW(Source!A568)</f>
        <v>568</v>
      </c>
      <c r="B113">
        <v>1473091778</v>
      </c>
      <c r="C113">
        <v>1473093321</v>
      </c>
      <c r="D113">
        <v>1441836235</v>
      </c>
      <c r="E113">
        <v>1</v>
      </c>
      <c r="F113">
        <v>1</v>
      </c>
      <c r="G113">
        <v>15514512</v>
      </c>
      <c r="H113">
        <v>3</v>
      </c>
      <c r="I113" t="s">
        <v>387</v>
      </c>
      <c r="J113" t="s">
        <v>388</v>
      </c>
      <c r="K113" t="s">
        <v>389</v>
      </c>
      <c r="L113">
        <v>1346</v>
      </c>
      <c r="N113">
        <v>1009</v>
      </c>
      <c r="O113" t="s">
        <v>390</v>
      </c>
      <c r="P113" t="s">
        <v>390</v>
      </c>
      <c r="Q113">
        <v>1</v>
      </c>
      <c r="W113">
        <v>0</v>
      </c>
      <c r="X113">
        <v>-1595335418</v>
      </c>
      <c r="Y113">
        <f>AT113</f>
        <v>0.05</v>
      </c>
      <c r="AA113">
        <v>31.49</v>
      </c>
      <c r="AB113">
        <v>0</v>
      </c>
      <c r="AC113">
        <v>0</v>
      </c>
      <c r="AD113">
        <v>0</v>
      </c>
      <c r="AE113">
        <v>31.49</v>
      </c>
      <c r="AF113">
        <v>0</v>
      </c>
      <c r="AG113">
        <v>0</v>
      </c>
      <c r="AH113">
        <v>0</v>
      </c>
      <c r="AI113">
        <v>1</v>
      </c>
      <c r="AJ113">
        <v>1</v>
      </c>
      <c r="AK113">
        <v>1</v>
      </c>
      <c r="AL113">
        <v>1</v>
      </c>
      <c r="AM113">
        <v>-2</v>
      </c>
      <c r="AN113">
        <v>0</v>
      </c>
      <c r="AO113">
        <v>1</v>
      </c>
      <c r="AP113">
        <v>1</v>
      </c>
      <c r="AQ113">
        <v>0</v>
      </c>
      <c r="AR113">
        <v>0</v>
      </c>
      <c r="AS113" t="s">
        <v>3</v>
      </c>
      <c r="AT113">
        <v>0.05</v>
      </c>
      <c r="AU113" t="s">
        <v>3</v>
      </c>
      <c r="AV113">
        <v>0</v>
      </c>
      <c r="AW113">
        <v>2</v>
      </c>
      <c r="AX113">
        <v>1473457923</v>
      </c>
      <c r="AY113">
        <v>1</v>
      </c>
      <c r="AZ113">
        <v>0</v>
      </c>
      <c r="BA113">
        <v>198</v>
      </c>
      <c r="BB113">
        <v>0</v>
      </c>
      <c r="BC113">
        <v>0</v>
      </c>
      <c r="BD113">
        <v>0</v>
      </c>
      <c r="BE113">
        <v>0</v>
      </c>
      <c r="BF113">
        <v>0</v>
      </c>
      <c r="BG113">
        <v>0</v>
      </c>
      <c r="BH113">
        <v>0</v>
      </c>
      <c r="BI113">
        <v>0</v>
      </c>
      <c r="BJ113">
        <v>0</v>
      </c>
      <c r="BK113">
        <v>0</v>
      </c>
      <c r="BL113">
        <v>0</v>
      </c>
      <c r="BM113">
        <v>0</v>
      </c>
      <c r="BN113">
        <v>0</v>
      </c>
      <c r="BO113">
        <v>0</v>
      </c>
      <c r="BP113">
        <v>0</v>
      </c>
      <c r="BQ113">
        <v>0</v>
      </c>
      <c r="BR113">
        <v>0</v>
      </c>
      <c r="BS113">
        <v>0</v>
      </c>
      <c r="BT113">
        <v>0</v>
      </c>
      <c r="BU113">
        <v>0</v>
      </c>
      <c r="BV113">
        <v>0</v>
      </c>
      <c r="BW113">
        <v>0</v>
      </c>
      <c r="CV113">
        <v>0</v>
      </c>
      <c r="CW113">
        <v>0</v>
      </c>
      <c r="CX113">
        <f>ROUND(Y113*Source!I568,9)</f>
        <v>0.6</v>
      </c>
      <c r="CY113">
        <f>AA113</f>
        <v>31.49</v>
      </c>
      <c r="CZ113">
        <f>AE113</f>
        <v>31.49</v>
      </c>
      <c r="DA113">
        <f>AI113</f>
        <v>1</v>
      </c>
      <c r="DB113">
        <f>ROUND(ROUND(AT113*CZ113,2),6)</f>
        <v>1.57</v>
      </c>
      <c r="DC113">
        <f>ROUND(ROUND(AT113*AG113,2),6)</f>
        <v>0</v>
      </c>
      <c r="DD113" t="s">
        <v>3</v>
      </c>
      <c r="DE113" t="s">
        <v>3</v>
      </c>
      <c r="DF113">
        <f t="shared" si="22"/>
        <v>18.89</v>
      </c>
      <c r="DG113">
        <f t="shared" si="23"/>
        <v>0</v>
      </c>
      <c r="DH113">
        <f t="shared" si="24"/>
        <v>0</v>
      </c>
      <c r="DI113">
        <f t="shared" si="25"/>
        <v>0</v>
      </c>
      <c r="DJ113">
        <f>DF113</f>
        <v>18.89</v>
      </c>
      <c r="DK113">
        <v>0</v>
      </c>
      <c r="DL113" t="s">
        <v>3</v>
      </c>
      <c r="DM113">
        <v>0</v>
      </c>
      <c r="DN113" t="s">
        <v>3</v>
      </c>
      <c r="DO113">
        <v>0</v>
      </c>
    </row>
    <row r="114" spans="1:119" x14ac:dyDescent="0.2">
      <c r="A114">
        <f>ROW(Source!A569)</f>
        <v>569</v>
      </c>
      <c r="B114">
        <v>1473091778</v>
      </c>
      <c r="C114">
        <v>1473093326</v>
      </c>
      <c r="D114">
        <v>1441819193</v>
      </c>
      <c r="E114">
        <v>15514512</v>
      </c>
      <c r="F114">
        <v>1</v>
      </c>
      <c r="G114">
        <v>15514512</v>
      </c>
      <c r="H114">
        <v>1</v>
      </c>
      <c r="I114" t="s">
        <v>380</v>
      </c>
      <c r="J114" t="s">
        <v>3</v>
      </c>
      <c r="K114" t="s">
        <v>381</v>
      </c>
      <c r="L114">
        <v>1191</v>
      </c>
      <c r="N114">
        <v>1013</v>
      </c>
      <c r="O114" t="s">
        <v>382</v>
      </c>
      <c r="P114" t="s">
        <v>382</v>
      </c>
      <c r="Q114">
        <v>1</v>
      </c>
      <c r="W114">
        <v>0</v>
      </c>
      <c r="X114">
        <v>476480486</v>
      </c>
      <c r="Y114">
        <f>(AT114*4)</f>
        <v>1.04</v>
      </c>
      <c r="AA114">
        <v>0</v>
      </c>
      <c r="AB114">
        <v>0</v>
      </c>
      <c r="AC114">
        <v>0</v>
      </c>
      <c r="AD114">
        <v>0</v>
      </c>
      <c r="AE114">
        <v>0</v>
      </c>
      <c r="AF114">
        <v>0</v>
      </c>
      <c r="AG114">
        <v>0</v>
      </c>
      <c r="AH114">
        <v>0</v>
      </c>
      <c r="AI114">
        <v>1</v>
      </c>
      <c r="AJ114">
        <v>1</v>
      </c>
      <c r="AK114">
        <v>1</v>
      </c>
      <c r="AL114">
        <v>1</v>
      </c>
      <c r="AM114">
        <v>-2</v>
      </c>
      <c r="AN114">
        <v>0</v>
      </c>
      <c r="AO114">
        <v>1</v>
      </c>
      <c r="AP114">
        <v>1</v>
      </c>
      <c r="AQ114">
        <v>0</v>
      </c>
      <c r="AR114">
        <v>0</v>
      </c>
      <c r="AS114" t="s">
        <v>3</v>
      </c>
      <c r="AT114">
        <v>0.26</v>
      </c>
      <c r="AU114" t="s">
        <v>28</v>
      </c>
      <c r="AV114">
        <v>1</v>
      </c>
      <c r="AW114">
        <v>2</v>
      </c>
      <c r="AX114">
        <v>1473457963</v>
      </c>
      <c r="AY114">
        <v>1</v>
      </c>
      <c r="AZ114">
        <v>0</v>
      </c>
      <c r="BA114">
        <v>199</v>
      </c>
      <c r="BB114">
        <v>0</v>
      </c>
      <c r="BC114">
        <v>0</v>
      </c>
      <c r="BD114">
        <v>0</v>
      </c>
      <c r="BE114">
        <v>0</v>
      </c>
      <c r="BF114">
        <v>0</v>
      </c>
      <c r="BG114">
        <v>0</v>
      </c>
      <c r="BH114">
        <v>0</v>
      </c>
      <c r="BI114">
        <v>0</v>
      </c>
      <c r="BJ114">
        <v>0</v>
      </c>
      <c r="BK114">
        <v>0</v>
      </c>
      <c r="BL114">
        <v>0</v>
      </c>
      <c r="BM114">
        <v>0</v>
      </c>
      <c r="BN114">
        <v>0</v>
      </c>
      <c r="BO114">
        <v>0</v>
      </c>
      <c r="BP114">
        <v>0</v>
      </c>
      <c r="BQ114">
        <v>0</v>
      </c>
      <c r="BR114">
        <v>0</v>
      </c>
      <c r="BS114">
        <v>0</v>
      </c>
      <c r="BT114">
        <v>0</v>
      </c>
      <c r="BU114">
        <v>0</v>
      </c>
      <c r="BV114">
        <v>0</v>
      </c>
      <c r="BW114">
        <v>0</v>
      </c>
      <c r="CU114">
        <f>ROUND(AT114*Source!I569*AH114*AL114,2)</f>
        <v>0</v>
      </c>
      <c r="CV114">
        <f>ROUND(Y114*Source!I569,9)</f>
        <v>31.2</v>
      </c>
      <c r="CW114">
        <v>0</v>
      </c>
      <c r="CX114">
        <f>ROUND(Y114*Source!I569,9)</f>
        <v>31.2</v>
      </c>
      <c r="CY114">
        <f>AD114</f>
        <v>0</v>
      </c>
      <c r="CZ114">
        <f>AH114</f>
        <v>0</v>
      </c>
      <c r="DA114">
        <f>AL114</f>
        <v>1</v>
      </c>
      <c r="DB114">
        <f>ROUND((ROUND(AT114*CZ114,2)*4),6)</f>
        <v>0</v>
      </c>
      <c r="DC114">
        <f>ROUND((ROUND(AT114*AG114,2)*4),6)</f>
        <v>0</v>
      </c>
      <c r="DD114" t="s">
        <v>3</v>
      </c>
      <c r="DE114" t="s">
        <v>3</v>
      </c>
      <c r="DF114">
        <f t="shared" si="22"/>
        <v>0</v>
      </c>
      <c r="DG114">
        <f t="shared" si="23"/>
        <v>0</v>
      </c>
      <c r="DH114">
        <f t="shared" si="24"/>
        <v>0</v>
      </c>
      <c r="DI114">
        <f t="shared" si="25"/>
        <v>0</v>
      </c>
      <c r="DJ114">
        <f>DI114</f>
        <v>0</v>
      </c>
      <c r="DK114">
        <v>0</v>
      </c>
      <c r="DL114" t="s">
        <v>3</v>
      </c>
      <c r="DM114">
        <v>0</v>
      </c>
      <c r="DN114" t="s">
        <v>3</v>
      </c>
      <c r="DO114">
        <v>0</v>
      </c>
    </row>
    <row r="115" spans="1:119" x14ac:dyDescent="0.2">
      <c r="A115">
        <f>ROW(Source!A569)</f>
        <v>569</v>
      </c>
      <c r="B115">
        <v>1473091778</v>
      </c>
      <c r="C115">
        <v>1473093326</v>
      </c>
      <c r="D115">
        <v>1441836235</v>
      </c>
      <c r="E115">
        <v>1</v>
      </c>
      <c r="F115">
        <v>1</v>
      </c>
      <c r="G115">
        <v>15514512</v>
      </c>
      <c r="H115">
        <v>3</v>
      </c>
      <c r="I115" t="s">
        <v>387</v>
      </c>
      <c r="J115" t="s">
        <v>388</v>
      </c>
      <c r="K115" t="s">
        <v>389</v>
      </c>
      <c r="L115">
        <v>1346</v>
      </c>
      <c r="N115">
        <v>1009</v>
      </c>
      <c r="O115" t="s">
        <v>390</v>
      </c>
      <c r="P115" t="s">
        <v>390</v>
      </c>
      <c r="Q115">
        <v>1</v>
      </c>
      <c r="W115">
        <v>0</v>
      </c>
      <c r="X115">
        <v>-1595335418</v>
      </c>
      <c r="Y115">
        <f>(AT115*4)</f>
        <v>0.16</v>
      </c>
      <c r="AA115">
        <v>31.49</v>
      </c>
      <c r="AB115">
        <v>0</v>
      </c>
      <c r="AC115">
        <v>0</v>
      </c>
      <c r="AD115">
        <v>0</v>
      </c>
      <c r="AE115">
        <v>31.49</v>
      </c>
      <c r="AF115">
        <v>0</v>
      </c>
      <c r="AG115">
        <v>0</v>
      </c>
      <c r="AH115">
        <v>0</v>
      </c>
      <c r="AI115">
        <v>1</v>
      </c>
      <c r="AJ115">
        <v>1</v>
      </c>
      <c r="AK115">
        <v>1</v>
      </c>
      <c r="AL115">
        <v>1</v>
      </c>
      <c r="AM115">
        <v>-2</v>
      </c>
      <c r="AN115">
        <v>0</v>
      </c>
      <c r="AO115">
        <v>1</v>
      </c>
      <c r="AP115">
        <v>1</v>
      </c>
      <c r="AQ115">
        <v>0</v>
      </c>
      <c r="AR115">
        <v>0</v>
      </c>
      <c r="AS115" t="s">
        <v>3</v>
      </c>
      <c r="AT115">
        <v>0.04</v>
      </c>
      <c r="AU115" t="s">
        <v>28</v>
      </c>
      <c r="AV115">
        <v>0</v>
      </c>
      <c r="AW115">
        <v>2</v>
      </c>
      <c r="AX115">
        <v>1473457964</v>
      </c>
      <c r="AY115">
        <v>1</v>
      </c>
      <c r="AZ115">
        <v>0</v>
      </c>
      <c r="BA115">
        <v>200</v>
      </c>
      <c r="BB115">
        <v>0</v>
      </c>
      <c r="BC115">
        <v>0</v>
      </c>
      <c r="BD115">
        <v>0</v>
      </c>
      <c r="BE115">
        <v>0</v>
      </c>
      <c r="BF115">
        <v>0</v>
      </c>
      <c r="BG115">
        <v>0</v>
      </c>
      <c r="BH115">
        <v>0</v>
      </c>
      <c r="BI115">
        <v>0</v>
      </c>
      <c r="BJ115">
        <v>0</v>
      </c>
      <c r="BK115">
        <v>0</v>
      </c>
      <c r="BL115">
        <v>0</v>
      </c>
      <c r="BM115">
        <v>0</v>
      </c>
      <c r="BN115">
        <v>0</v>
      </c>
      <c r="BO115">
        <v>0</v>
      </c>
      <c r="BP115">
        <v>0</v>
      </c>
      <c r="BQ115">
        <v>0</v>
      </c>
      <c r="BR115">
        <v>0</v>
      </c>
      <c r="BS115">
        <v>0</v>
      </c>
      <c r="BT115">
        <v>0</v>
      </c>
      <c r="BU115">
        <v>0</v>
      </c>
      <c r="BV115">
        <v>0</v>
      </c>
      <c r="BW115">
        <v>0</v>
      </c>
      <c r="CV115">
        <v>0</v>
      </c>
      <c r="CW115">
        <v>0</v>
      </c>
      <c r="CX115">
        <f>ROUND(Y115*Source!I569,9)</f>
        <v>4.8</v>
      </c>
      <c r="CY115">
        <f>AA115</f>
        <v>31.49</v>
      </c>
      <c r="CZ115">
        <f>AE115</f>
        <v>31.49</v>
      </c>
      <c r="DA115">
        <f>AI115</f>
        <v>1</v>
      </c>
      <c r="DB115">
        <f>ROUND((ROUND(AT115*CZ115,2)*4),6)</f>
        <v>5.04</v>
      </c>
      <c r="DC115">
        <f>ROUND((ROUND(AT115*AG115,2)*4),6)</f>
        <v>0</v>
      </c>
      <c r="DD115" t="s">
        <v>3</v>
      </c>
      <c r="DE115" t="s">
        <v>3</v>
      </c>
      <c r="DF115">
        <f t="shared" si="22"/>
        <v>151.15</v>
      </c>
      <c r="DG115">
        <f t="shared" si="23"/>
        <v>0</v>
      </c>
      <c r="DH115">
        <f t="shared" si="24"/>
        <v>0</v>
      </c>
      <c r="DI115">
        <f t="shared" si="25"/>
        <v>0</v>
      </c>
      <c r="DJ115">
        <f>DF115</f>
        <v>151.15</v>
      </c>
      <c r="DK115">
        <v>0</v>
      </c>
      <c r="DL115" t="s">
        <v>3</v>
      </c>
      <c r="DM115">
        <v>0</v>
      </c>
      <c r="DN115" t="s">
        <v>3</v>
      </c>
      <c r="DO115">
        <v>0</v>
      </c>
    </row>
    <row r="116" spans="1:119" x14ac:dyDescent="0.2">
      <c r="A116">
        <f>ROW(Source!A570)</f>
        <v>570</v>
      </c>
      <c r="B116">
        <v>1473091778</v>
      </c>
      <c r="C116">
        <v>1473093331</v>
      </c>
      <c r="D116">
        <v>1441819193</v>
      </c>
      <c r="E116">
        <v>15514512</v>
      </c>
      <c r="F116">
        <v>1</v>
      </c>
      <c r="G116">
        <v>15514512</v>
      </c>
      <c r="H116">
        <v>1</v>
      </c>
      <c r="I116" t="s">
        <v>380</v>
      </c>
      <c r="J116" t="s">
        <v>3</v>
      </c>
      <c r="K116" t="s">
        <v>381</v>
      </c>
      <c r="L116">
        <v>1191</v>
      </c>
      <c r="N116">
        <v>1013</v>
      </c>
      <c r="O116" t="s">
        <v>382</v>
      </c>
      <c r="P116" t="s">
        <v>382</v>
      </c>
      <c r="Q116">
        <v>1</v>
      </c>
      <c r="W116">
        <v>0</v>
      </c>
      <c r="X116">
        <v>476480486</v>
      </c>
      <c r="Y116">
        <f>(AT116*1.04)</f>
        <v>0.37440000000000001</v>
      </c>
      <c r="AA116">
        <v>0</v>
      </c>
      <c r="AB116">
        <v>0</v>
      </c>
      <c r="AC116">
        <v>0</v>
      </c>
      <c r="AD116">
        <v>0</v>
      </c>
      <c r="AE116">
        <v>0</v>
      </c>
      <c r="AF116">
        <v>0</v>
      </c>
      <c r="AG116">
        <v>0</v>
      </c>
      <c r="AH116">
        <v>0</v>
      </c>
      <c r="AI116">
        <v>1</v>
      </c>
      <c r="AJ116">
        <v>1</v>
      </c>
      <c r="AK116">
        <v>1</v>
      </c>
      <c r="AL116">
        <v>1</v>
      </c>
      <c r="AM116">
        <v>-2</v>
      </c>
      <c r="AN116">
        <v>0</v>
      </c>
      <c r="AO116">
        <v>1</v>
      </c>
      <c r="AP116">
        <v>1</v>
      </c>
      <c r="AQ116">
        <v>0</v>
      </c>
      <c r="AR116">
        <v>0</v>
      </c>
      <c r="AS116" t="s">
        <v>3</v>
      </c>
      <c r="AT116">
        <v>0.36</v>
      </c>
      <c r="AU116" t="s">
        <v>284</v>
      </c>
      <c r="AV116">
        <v>1</v>
      </c>
      <c r="AW116">
        <v>2</v>
      </c>
      <c r="AX116">
        <v>1473458000</v>
      </c>
      <c r="AY116">
        <v>1</v>
      </c>
      <c r="AZ116">
        <v>0</v>
      </c>
      <c r="BA116">
        <v>201</v>
      </c>
      <c r="BB116">
        <v>0</v>
      </c>
      <c r="BC116">
        <v>0</v>
      </c>
      <c r="BD116">
        <v>0</v>
      </c>
      <c r="BE116">
        <v>0</v>
      </c>
      <c r="BF116">
        <v>0</v>
      </c>
      <c r="BG116">
        <v>0</v>
      </c>
      <c r="BH116">
        <v>0</v>
      </c>
      <c r="BI116">
        <v>0</v>
      </c>
      <c r="BJ116">
        <v>0</v>
      </c>
      <c r="BK116">
        <v>0</v>
      </c>
      <c r="BL116">
        <v>0</v>
      </c>
      <c r="BM116">
        <v>0</v>
      </c>
      <c r="BN116">
        <v>0</v>
      </c>
      <c r="BO116">
        <v>0</v>
      </c>
      <c r="BP116">
        <v>0</v>
      </c>
      <c r="BQ116">
        <v>0</v>
      </c>
      <c r="BR116">
        <v>0</v>
      </c>
      <c r="BS116">
        <v>0</v>
      </c>
      <c r="BT116">
        <v>0</v>
      </c>
      <c r="BU116">
        <v>0</v>
      </c>
      <c r="BV116">
        <v>0</v>
      </c>
      <c r="BW116">
        <v>0</v>
      </c>
      <c r="CU116">
        <f>ROUND(AT116*Source!I570*AH116*AL116,2)</f>
        <v>0</v>
      </c>
      <c r="CV116">
        <f>ROUND(Y116*Source!I570,9)</f>
        <v>19.0944</v>
      </c>
      <c r="CW116">
        <v>0</v>
      </c>
      <c r="CX116">
        <f>ROUND(Y116*Source!I570,9)</f>
        <v>19.0944</v>
      </c>
      <c r="CY116">
        <f>AD116</f>
        <v>0</v>
      </c>
      <c r="CZ116">
        <f>AH116</f>
        <v>0</v>
      </c>
      <c r="DA116">
        <f>AL116</f>
        <v>1</v>
      </c>
      <c r="DB116">
        <f>ROUND((ROUND(AT116*CZ116,2)*1.04),6)</f>
        <v>0</v>
      </c>
      <c r="DC116">
        <f>ROUND((ROUND(AT116*AG116,2)*1.04),6)</f>
        <v>0</v>
      </c>
      <c r="DD116" t="s">
        <v>3</v>
      </c>
      <c r="DE116" t="s">
        <v>3</v>
      </c>
      <c r="DF116">
        <f t="shared" si="22"/>
        <v>0</v>
      </c>
      <c r="DG116">
        <f t="shared" si="23"/>
        <v>0</v>
      </c>
      <c r="DH116">
        <f t="shared" si="24"/>
        <v>0</v>
      </c>
      <c r="DI116">
        <f t="shared" si="25"/>
        <v>0</v>
      </c>
      <c r="DJ116">
        <f>DI116</f>
        <v>0</v>
      </c>
      <c r="DK116">
        <v>0</v>
      </c>
      <c r="DL116" t="s">
        <v>3</v>
      </c>
      <c r="DM116">
        <v>0</v>
      </c>
      <c r="DN116" t="s">
        <v>3</v>
      </c>
      <c r="DO116">
        <v>0</v>
      </c>
    </row>
    <row r="117" spans="1:119" x14ac:dyDescent="0.2">
      <c r="A117">
        <f>ROW(Source!A570)</f>
        <v>570</v>
      </c>
      <c r="B117">
        <v>1473091778</v>
      </c>
      <c r="C117">
        <v>1473093331</v>
      </c>
      <c r="D117">
        <v>1441836235</v>
      </c>
      <c r="E117">
        <v>1</v>
      </c>
      <c r="F117">
        <v>1</v>
      </c>
      <c r="G117">
        <v>15514512</v>
      </c>
      <c r="H117">
        <v>3</v>
      </c>
      <c r="I117" t="s">
        <v>387</v>
      </c>
      <c r="J117" t="s">
        <v>388</v>
      </c>
      <c r="K117" t="s">
        <v>389</v>
      </c>
      <c r="L117">
        <v>1346</v>
      </c>
      <c r="N117">
        <v>1009</v>
      </c>
      <c r="O117" t="s">
        <v>390</v>
      </c>
      <c r="P117" t="s">
        <v>390</v>
      </c>
      <c r="Q117">
        <v>1</v>
      </c>
      <c r="W117">
        <v>0</v>
      </c>
      <c r="X117">
        <v>-1595335418</v>
      </c>
      <c r="Y117">
        <f>AT117</f>
        <v>0.05</v>
      </c>
      <c r="AA117">
        <v>31.49</v>
      </c>
      <c r="AB117">
        <v>0</v>
      </c>
      <c r="AC117">
        <v>0</v>
      </c>
      <c r="AD117">
        <v>0</v>
      </c>
      <c r="AE117">
        <v>31.49</v>
      </c>
      <c r="AF117">
        <v>0</v>
      </c>
      <c r="AG117">
        <v>0</v>
      </c>
      <c r="AH117">
        <v>0</v>
      </c>
      <c r="AI117">
        <v>1</v>
      </c>
      <c r="AJ117">
        <v>1</v>
      </c>
      <c r="AK117">
        <v>1</v>
      </c>
      <c r="AL117">
        <v>1</v>
      </c>
      <c r="AM117">
        <v>-2</v>
      </c>
      <c r="AN117">
        <v>0</v>
      </c>
      <c r="AO117">
        <v>1</v>
      </c>
      <c r="AP117">
        <v>1</v>
      </c>
      <c r="AQ117">
        <v>0</v>
      </c>
      <c r="AR117">
        <v>0</v>
      </c>
      <c r="AS117" t="s">
        <v>3</v>
      </c>
      <c r="AT117">
        <v>0.05</v>
      </c>
      <c r="AU117" t="s">
        <v>3</v>
      </c>
      <c r="AV117">
        <v>0</v>
      </c>
      <c r="AW117">
        <v>2</v>
      </c>
      <c r="AX117">
        <v>1473458001</v>
      </c>
      <c r="AY117">
        <v>1</v>
      </c>
      <c r="AZ117">
        <v>0</v>
      </c>
      <c r="BA117">
        <v>202</v>
      </c>
      <c r="BB117">
        <v>0</v>
      </c>
      <c r="BC117">
        <v>0</v>
      </c>
      <c r="BD117">
        <v>0</v>
      </c>
      <c r="BE117">
        <v>0</v>
      </c>
      <c r="BF117">
        <v>0</v>
      </c>
      <c r="BG117">
        <v>0</v>
      </c>
      <c r="BH117">
        <v>0</v>
      </c>
      <c r="BI117">
        <v>0</v>
      </c>
      <c r="BJ117">
        <v>0</v>
      </c>
      <c r="BK117">
        <v>0</v>
      </c>
      <c r="BL117">
        <v>0</v>
      </c>
      <c r="BM117">
        <v>0</v>
      </c>
      <c r="BN117">
        <v>0</v>
      </c>
      <c r="BO117">
        <v>0</v>
      </c>
      <c r="BP117">
        <v>0</v>
      </c>
      <c r="BQ117">
        <v>0</v>
      </c>
      <c r="BR117">
        <v>0</v>
      </c>
      <c r="BS117">
        <v>0</v>
      </c>
      <c r="BT117">
        <v>0</v>
      </c>
      <c r="BU117">
        <v>0</v>
      </c>
      <c r="BV117">
        <v>0</v>
      </c>
      <c r="BW117">
        <v>0</v>
      </c>
      <c r="CV117">
        <v>0</v>
      </c>
      <c r="CW117">
        <v>0</v>
      </c>
      <c r="CX117">
        <f>ROUND(Y117*Source!I570,9)</f>
        <v>2.5499999999999998</v>
      </c>
      <c r="CY117">
        <f>AA117</f>
        <v>31.49</v>
      </c>
      <c r="CZ117">
        <f>AE117</f>
        <v>31.49</v>
      </c>
      <c r="DA117">
        <f>AI117</f>
        <v>1</v>
      </c>
      <c r="DB117">
        <f>ROUND(ROUND(AT117*CZ117,2),6)</f>
        <v>1.57</v>
      </c>
      <c r="DC117">
        <f>ROUND(ROUND(AT117*AG117,2),6)</f>
        <v>0</v>
      </c>
      <c r="DD117" t="s">
        <v>3</v>
      </c>
      <c r="DE117" t="s">
        <v>3</v>
      </c>
      <c r="DF117">
        <f t="shared" si="22"/>
        <v>80.3</v>
      </c>
      <c r="DG117">
        <f t="shared" si="23"/>
        <v>0</v>
      </c>
      <c r="DH117">
        <f t="shared" si="24"/>
        <v>0</v>
      </c>
      <c r="DI117">
        <f t="shared" si="25"/>
        <v>0</v>
      </c>
      <c r="DJ117">
        <f>DF117</f>
        <v>80.3</v>
      </c>
      <c r="DK117">
        <v>0</v>
      </c>
      <c r="DL117" t="s">
        <v>3</v>
      </c>
      <c r="DM117">
        <v>0</v>
      </c>
      <c r="DN117" t="s">
        <v>3</v>
      </c>
      <c r="DO117">
        <v>0</v>
      </c>
    </row>
    <row r="118" spans="1:119" x14ac:dyDescent="0.2">
      <c r="A118">
        <f>ROW(Source!A570)</f>
        <v>570</v>
      </c>
      <c r="B118">
        <v>1473091778</v>
      </c>
      <c r="C118">
        <v>1473093331</v>
      </c>
      <c r="D118">
        <v>1441839822</v>
      </c>
      <c r="E118">
        <v>1</v>
      </c>
      <c r="F118">
        <v>1</v>
      </c>
      <c r="G118">
        <v>15514512</v>
      </c>
      <c r="H118">
        <v>3</v>
      </c>
      <c r="I118" t="s">
        <v>439</v>
      </c>
      <c r="J118" t="s">
        <v>440</v>
      </c>
      <c r="K118" t="s">
        <v>441</v>
      </c>
      <c r="L118">
        <v>1296</v>
      </c>
      <c r="N118">
        <v>1002</v>
      </c>
      <c r="O118" t="s">
        <v>394</v>
      </c>
      <c r="P118" t="s">
        <v>394</v>
      </c>
      <c r="Q118">
        <v>1</v>
      </c>
      <c r="W118">
        <v>0</v>
      </c>
      <c r="X118">
        <v>1026201517</v>
      </c>
      <c r="Y118">
        <f>AT118</f>
        <v>0.02</v>
      </c>
      <c r="AA118">
        <v>157.41</v>
      </c>
      <c r="AB118">
        <v>0</v>
      </c>
      <c r="AC118">
        <v>0</v>
      </c>
      <c r="AD118">
        <v>0</v>
      </c>
      <c r="AE118">
        <v>157.41</v>
      </c>
      <c r="AF118">
        <v>0</v>
      </c>
      <c r="AG118">
        <v>0</v>
      </c>
      <c r="AH118">
        <v>0</v>
      </c>
      <c r="AI118">
        <v>1</v>
      </c>
      <c r="AJ118">
        <v>1</v>
      </c>
      <c r="AK118">
        <v>1</v>
      </c>
      <c r="AL118">
        <v>1</v>
      </c>
      <c r="AM118">
        <v>-2</v>
      </c>
      <c r="AN118">
        <v>0</v>
      </c>
      <c r="AO118">
        <v>1</v>
      </c>
      <c r="AP118">
        <v>1</v>
      </c>
      <c r="AQ118">
        <v>0</v>
      </c>
      <c r="AR118">
        <v>0</v>
      </c>
      <c r="AS118" t="s">
        <v>3</v>
      </c>
      <c r="AT118">
        <v>0.02</v>
      </c>
      <c r="AU118" t="s">
        <v>3</v>
      </c>
      <c r="AV118">
        <v>0</v>
      </c>
      <c r="AW118">
        <v>2</v>
      </c>
      <c r="AX118">
        <v>1473458002</v>
      </c>
      <c r="AY118">
        <v>1</v>
      </c>
      <c r="AZ118">
        <v>0</v>
      </c>
      <c r="BA118">
        <v>203</v>
      </c>
      <c r="BB118">
        <v>0</v>
      </c>
      <c r="BC118">
        <v>0</v>
      </c>
      <c r="BD118">
        <v>0</v>
      </c>
      <c r="BE118">
        <v>0</v>
      </c>
      <c r="BF118">
        <v>0</v>
      </c>
      <c r="BG118">
        <v>0</v>
      </c>
      <c r="BH118">
        <v>0</v>
      </c>
      <c r="BI118">
        <v>0</v>
      </c>
      <c r="BJ118">
        <v>0</v>
      </c>
      <c r="BK118">
        <v>0</v>
      </c>
      <c r="BL118">
        <v>0</v>
      </c>
      <c r="BM118">
        <v>0</v>
      </c>
      <c r="BN118">
        <v>0</v>
      </c>
      <c r="BO118">
        <v>0</v>
      </c>
      <c r="BP118">
        <v>0</v>
      </c>
      <c r="BQ118">
        <v>0</v>
      </c>
      <c r="BR118">
        <v>0</v>
      </c>
      <c r="BS118">
        <v>0</v>
      </c>
      <c r="BT118">
        <v>0</v>
      </c>
      <c r="BU118">
        <v>0</v>
      </c>
      <c r="BV118">
        <v>0</v>
      </c>
      <c r="BW118">
        <v>0</v>
      </c>
      <c r="CV118">
        <v>0</v>
      </c>
      <c r="CW118">
        <v>0</v>
      </c>
      <c r="CX118">
        <f>ROUND(Y118*Source!I570,9)</f>
        <v>1.02</v>
      </c>
      <c r="CY118">
        <f>AA118</f>
        <v>157.41</v>
      </c>
      <c r="CZ118">
        <f>AE118</f>
        <v>157.41</v>
      </c>
      <c r="DA118">
        <f>AI118</f>
        <v>1</v>
      </c>
      <c r="DB118">
        <f>ROUND(ROUND(AT118*CZ118,2),6)</f>
        <v>3.15</v>
      </c>
      <c r="DC118">
        <f>ROUND(ROUND(AT118*AG118,2),6)</f>
        <v>0</v>
      </c>
      <c r="DD118" t="s">
        <v>3</v>
      </c>
      <c r="DE118" t="s">
        <v>3</v>
      </c>
      <c r="DF118">
        <f t="shared" si="22"/>
        <v>160.56</v>
      </c>
      <c r="DG118">
        <f t="shared" si="23"/>
        <v>0</v>
      </c>
      <c r="DH118">
        <f t="shared" si="24"/>
        <v>0</v>
      </c>
      <c r="DI118">
        <f t="shared" si="25"/>
        <v>0</v>
      </c>
      <c r="DJ118">
        <f>DF118</f>
        <v>160.56</v>
      </c>
      <c r="DK118">
        <v>0</v>
      </c>
      <c r="DL118" t="s">
        <v>3</v>
      </c>
      <c r="DM118">
        <v>0</v>
      </c>
      <c r="DN118" t="s">
        <v>3</v>
      </c>
      <c r="DO118">
        <v>0</v>
      </c>
    </row>
    <row r="119" spans="1:119" x14ac:dyDescent="0.2">
      <c r="A119">
        <f>ROW(Source!A570)</f>
        <v>570</v>
      </c>
      <c r="B119">
        <v>1473091778</v>
      </c>
      <c r="C119">
        <v>1473093331</v>
      </c>
      <c r="D119">
        <v>1441834719</v>
      </c>
      <c r="E119">
        <v>1</v>
      </c>
      <c r="F119">
        <v>1</v>
      </c>
      <c r="G119">
        <v>15514512</v>
      </c>
      <c r="H119">
        <v>3</v>
      </c>
      <c r="I119" t="s">
        <v>442</v>
      </c>
      <c r="J119" t="s">
        <v>443</v>
      </c>
      <c r="K119" t="s">
        <v>444</v>
      </c>
      <c r="L119">
        <v>1296</v>
      </c>
      <c r="N119">
        <v>1002</v>
      </c>
      <c r="O119" t="s">
        <v>394</v>
      </c>
      <c r="P119" t="s">
        <v>394</v>
      </c>
      <c r="Q119">
        <v>1</v>
      </c>
      <c r="W119">
        <v>0</v>
      </c>
      <c r="X119">
        <v>1595027121</v>
      </c>
      <c r="Y119">
        <f>AT119</f>
        <v>0.01</v>
      </c>
      <c r="AA119">
        <v>485.63</v>
      </c>
      <c r="AB119">
        <v>0</v>
      </c>
      <c r="AC119">
        <v>0</v>
      </c>
      <c r="AD119">
        <v>0</v>
      </c>
      <c r="AE119">
        <v>485.63</v>
      </c>
      <c r="AF119">
        <v>0</v>
      </c>
      <c r="AG119">
        <v>0</v>
      </c>
      <c r="AH119">
        <v>0</v>
      </c>
      <c r="AI119">
        <v>1</v>
      </c>
      <c r="AJ119">
        <v>1</v>
      </c>
      <c r="AK119">
        <v>1</v>
      </c>
      <c r="AL119">
        <v>1</v>
      </c>
      <c r="AM119">
        <v>-2</v>
      </c>
      <c r="AN119">
        <v>0</v>
      </c>
      <c r="AO119">
        <v>1</v>
      </c>
      <c r="AP119">
        <v>1</v>
      </c>
      <c r="AQ119">
        <v>0</v>
      </c>
      <c r="AR119">
        <v>0</v>
      </c>
      <c r="AS119" t="s">
        <v>3</v>
      </c>
      <c r="AT119">
        <v>0.01</v>
      </c>
      <c r="AU119" t="s">
        <v>3</v>
      </c>
      <c r="AV119">
        <v>0</v>
      </c>
      <c r="AW119">
        <v>2</v>
      </c>
      <c r="AX119">
        <v>1473458003</v>
      </c>
      <c r="AY119">
        <v>1</v>
      </c>
      <c r="AZ119">
        <v>0</v>
      </c>
      <c r="BA119">
        <v>204</v>
      </c>
      <c r="BB119">
        <v>0</v>
      </c>
      <c r="BC119">
        <v>0</v>
      </c>
      <c r="BD119">
        <v>0</v>
      </c>
      <c r="BE119">
        <v>0</v>
      </c>
      <c r="BF119">
        <v>0</v>
      </c>
      <c r="BG119">
        <v>0</v>
      </c>
      <c r="BH119">
        <v>0</v>
      </c>
      <c r="BI119">
        <v>0</v>
      </c>
      <c r="BJ119">
        <v>0</v>
      </c>
      <c r="BK119">
        <v>0</v>
      </c>
      <c r="BL119">
        <v>0</v>
      </c>
      <c r="BM119">
        <v>0</v>
      </c>
      <c r="BN119">
        <v>0</v>
      </c>
      <c r="BO119">
        <v>0</v>
      </c>
      <c r="BP119">
        <v>0</v>
      </c>
      <c r="BQ119">
        <v>0</v>
      </c>
      <c r="BR119">
        <v>0</v>
      </c>
      <c r="BS119">
        <v>0</v>
      </c>
      <c r="BT119">
        <v>0</v>
      </c>
      <c r="BU119">
        <v>0</v>
      </c>
      <c r="BV119">
        <v>0</v>
      </c>
      <c r="BW119">
        <v>0</v>
      </c>
      <c r="CV119">
        <v>0</v>
      </c>
      <c r="CW119">
        <v>0</v>
      </c>
      <c r="CX119">
        <f>ROUND(Y119*Source!I570,9)</f>
        <v>0.51</v>
      </c>
      <c r="CY119">
        <f>AA119</f>
        <v>485.63</v>
      </c>
      <c r="CZ119">
        <f>AE119</f>
        <v>485.63</v>
      </c>
      <c r="DA119">
        <f>AI119</f>
        <v>1</v>
      </c>
      <c r="DB119">
        <f>ROUND(ROUND(AT119*CZ119,2),6)</f>
        <v>4.8600000000000003</v>
      </c>
      <c r="DC119">
        <f>ROUND(ROUND(AT119*AG119,2),6)</f>
        <v>0</v>
      </c>
      <c r="DD119" t="s">
        <v>3</v>
      </c>
      <c r="DE119" t="s">
        <v>3</v>
      </c>
      <c r="DF119">
        <f t="shared" si="22"/>
        <v>247.67</v>
      </c>
      <c r="DG119">
        <f t="shared" si="23"/>
        <v>0</v>
      </c>
      <c r="DH119">
        <f t="shared" si="24"/>
        <v>0</v>
      </c>
      <c r="DI119">
        <f t="shared" si="25"/>
        <v>0</v>
      </c>
      <c r="DJ119">
        <f>DF119</f>
        <v>247.67</v>
      </c>
      <c r="DK119">
        <v>0</v>
      </c>
      <c r="DL119" t="s">
        <v>3</v>
      </c>
      <c r="DM119">
        <v>0</v>
      </c>
      <c r="DN119" t="s">
        <v>3</v>
      </c>
      <c r="DO119">
        <v>0</v>
      </c>
    </row>
    <row r="120" spans="1:119" x14ac:dyDescent="0.2">
      <c r="A120">
        <f>ROW(Source!A571)</f>
        <v>571</v>
      </c>
      <c r="B120">
        <v>1473091778</v>
      </c>
      <c r="C120">
        <v>1473093340</v>
      </c>
      <c r="D120">
        <v>1441819193</v>
      </c>
      <c r="E120">
        <v>15514512</v>
      </c>
      <c r="F120">
        <v>1</v>
      </c>
      <c r="G120">
        <v>15514512</v>
      </c>
      <c r="H120">
        <v>1</v>
      </c>
      <c r="I120" t="s">
        <v>380</v>
      </c>
      <c r="J120" t="s">
        <v>3</v>
      </c>
      <c r="K120" t="s">
        <v>381</v>
      </c>
      <c r="L120">
        <v>1191</v>
      </c>
      <c r="N120">
        <v>1013</v>
      </c>
      <c r="O120" t="s">
        <v>382</v>
      </c>
      <c r="P120" t="s">
        <v>382</v>
      </c>
      <c r="Q120">
        <v>1</v>
      </c>
      <c r="W120">
        <v>0</v>
      </c>
      <c r="X120">
        <v>476480486</v>
      </c>
      <c r="Y120">
        <f>(AT120*1.04)</f>
        <v>0.18720000000000001</v>
      </c>
      <c r="AA120">
        <v>0</v>
      </c>
      <c r="AB120">
        <v>0</v>
      </c>
      <c r="AC120">
        <v>0</v>
      </c>
      <c r="AD120">
        <v>0</v>
      </c>
      <c r="AE120">
        <v>0</v>
      </c>
      <c r="AF120">
        <v>0</v>
      </c>
      <c r="AG120">
        <v>0</v>
      </c>
      <c r="AH120">
        <v>0</v>
      </c>
      <c r="AI120">
        <v>1</v>
      </c>
      <c r="AJ120">
        <v>1</v>
      </c>
      <c r="AK120">
        <v>1</v>
      </c>
      <c r="AL120">
        <v>1</v>
      </c>
      <c r="AM120">
        <v>-2</v>
      </c>
      <c r="AN120">
        <v>0</v>
      </c>
      <c r="AO120">
        <v>1</v>
      </c>
      <c r="AP120">
        <v>1</v>
      </c>
      <c r="AQ120">
        <v>0</v>
      </c>
      <c r="AR120">
        <v>0</v>
      </c>
      <c r="AS120" t="s">
        <v>3</v>
      </c>
      <c r="AT120">
        <v>0.18</v>
      </c>
      <c r="AU120" t="s">
        <v>271</v>
      </c>
      <c r="AV120">
        <v>1</v>
      </c>
      <c r="AW120">
        <v>2</v>
      </c>
      <c r="AX120">
        <v>1473458031</v>
      </c>
      <c r="AY120">
        <v>1</v>
      </c>
      <c r="AZ120">
        <v>0</v>
      </c>
      <c r="BA120">
        <v>205</v>
      </c>
      <c r="BB120">
        <v>0</v>
      </c>
      <c r="BC120">
        <v>0</v>
      </c>
      <c r="BD120">
        <v>0</v>
      </c>
      <c r="BE120">
        <v>0</v>
      </c>
      <c r="BF120">
        <v>0</v>
      </c>
      <c r="BG120">
        <v>0</v>
      </c>
      <c r="BH120">
        <v>0</v>
      </c>
      <c r="BI120">
        <v>0</v>
      </c>
      <c r="BJ120">
        <v>0</v>
      </c>
      <c r="BK120">
        <v>0</v>
      </c>
      <c r="BL120">
        <v>0</v>
      </c>
      <c r="BM120">
        <v>0</v>
      </c>
      <c r="BN120">
        <v>0</v>
      </c>
      <c r="BO120">
        <v>0</v>
      </c>
      <c r="BP120">
        <v>0</v>
      </c>
      <c r="BQ120">
        <v>0</v>
      </c>
      <c r="BR120">
        <v>0</v>
      </c>
      <c r="BS120">
        <v>0</v>
      </c>
      <c r="BT120">
        <v>0</v>
      </c>
      <c r="BU120">
        <v>0</v>
      </c>
      <c r="BV120">
        <v>0</v>
      </c>
      <c r="BW120">
        <v>0</v>
      </c>
      <c r="CU120">
        <f>ROUND(AT120*Source!I571*AH120*AL120,2)</f>
        <v>0</v>
      </c>
      <c r="CV120">
        <f>ROUND(Y120*Source!I571,9)</f>
        <v>164.73599999999999</v>
      </c>
      <c r="CW120">
        <v>0</v>
      </c>
      <c r="CX120">
        <f>ROUND(Y120*Source!I571,9)</f>
        <v>164.73599999999999</v>
      </c>
      <c r="CY120">
        <f>AD120</f>
        <v>0</v>
      </c>
      <c r="CZ120">
        <f>AH120</f>
        <v>0</v>
      </c>
      <c r="DA120">
        <f>AL120</f>
        <v>1</v>
      </c>
      <c r="DB120">
        <f>ROUND((ROUND(AT120*CZ120,2)*1.04),6)</f>
        <v>0</v>
      </c>
      <c r="DC120">
        <f>ROUND((ROUND(AT120*AG120,2)*1.04),6)</f>
        <v>0</v>
      </c>
      <c r="DD120" t="s">
        <v>3</v>
      </c>
      <c r="DE120" t="s">
        <v>3</v>
      </c>
      <c r="DF120">
        <f t="shared" si="22"/>
        <v>0</v>
      </c>
      <c r="DG120">
        <f t="shared" si="23"/>
        <v>0</v>
      </c>
      <c r="DH120">
        <f t="shared" si="24"/>
        <v>0</v>
      </c>
      <c r="DI120">
        <f t="shared" si="25"/>
        <v>0</v>
      </c>
      <c r="DJ120">
        <f>DI120</f>
        <v>0</v>
      </c>
      <c r="DK120">
        <v>0</v>
      </c>
      <c r="DL120" t="s">
        <v>3</v>
      </c>
      <c r="DM120">
        <v>0</v>
      </c>
      <c r="DN120" t="s">
        <v>3</v>
      </c>
      <c r="DO120">
        <v>0</v>
      </c>
    </row>
    <row r="121" spans="1:119" x14ac:dyDescent="0.2">
      <c r="A121">
        <f>ROW(Source!A571)</f>
        <v>571</v>
      </c>
      <c r="B121">
        <v>1473091778</v>
      </c>
      <c r="C121">
        <v>1473093340</v>
      </c>
      <c r="D121">
        <v>1441836235</v>
      </c>
      <c r="E121">
        <v>1</v>
      </c>
      <c r="F121">
        <v>1</v>
      </c>
      <c r="G121">
        <v>15514512</v>
      </c>
      <c r="H121">
        <v>3</v>
      </c>
      <c r="I121" t="s">
        <v>387</v>
      </c>
      <c r="J121" t="s">
        <v>388</v>
      </c>
      <c r="K121" t="s">
        <v>389</v>
      </c>
      <c r="L121">
        <v>1346</v>
      </c>
      <c r="N121">
        <v>1009</v>
      </c>
      <c r="O121" t="s">
        <v>390</v>
      </c>
      <c r="P121" t="s">
        <v>390</v>
      </c>
      <c r="Q121">
        <v>1</v>
      </c>
      <c r="W121">
        <v>0</v>
      </c>
      <c r="X121">
        <v>-1595335418</v>
      </c>
      <c r="Y121">
        <f>AT121</f>
        <v>0.04</v>
      </c>
      <c r="AA121">
        <v>31.49</v>
      </c>
      <c r="AB121">
        <v>0</v>
      </c>
      <c r="AC121">
        <v>0</v>
      </c>
      <c r="AD121">
        <v>0</v>
      </c>
      <c r="AE121">
        <v>31.49</v>
      </c>
      <c r="AF121">
        <v>0</v>
      </c>
      <c r="AG121">
        <v>0</v>
      </c>
      <c r="AH121">
        <v>0</v>
      </c>
      <c r="AI121">
        <v>1</v>
      </c>
      <c r="AJ121">
        <v>1</v>
      </c>
      <c r="AK121">
        <v>1</v>
      </c>
      <c r="AL121">
        <v>1</v>
      </c>
      <c r="AM121">
        <v>-2</v>
      </c>
      <c r="AN121">
        <v>0</v>
      </c>
      <c r="AO121">
        <v>1</v>
      </c>
      <c r="AP121">
        <v>1</v>
      </c>
      <c r="AQ121">
        <v>0</v>
      </c>
      <c r="AR121">
        <v>0</v>
      </c>
      <c r="AS121" t="s">
        <v>3</v>
      </c>
      <c r="AT121">
        <v>0.04</v>
      </c>
      <c r="AU121" t="s">
        <v>3</v>
      </c>
      <c r="AV121">
        <v>0</v>
      </c>
      <c r="AW121">
        <v>2</v>
      </c>
      <c r="AX121">
        <v>1473458032</v>
      </c>
      <c r="AY121">
        <v>1</v>
      </c>
      <c r="AZ121">
        <v>0</v>
      </c>
      <c r="BA121">
        <v>206</v>
      </c>
      <c r="BB121">
        <v>0</v>
      </c>
      <c r="BC121">
        <v>0</v>
      </c>
      <c r="BD121">
        <v>0</v>
      </c>
      <c r="BE121">
        <v>0</v>
      </c>
      <c r="BF121">
        <v>0</v>
      </c>
      <c r="BG121">
        <v>0</v>
      </c>
      <c r="BH121">
        <v>0</v>
      </c>
      <c r="BI121">
        <v>0</v>
      </c>
      <c r="BJ121">
        <v>0</v>
      </c>
      <c r="BK121">
        <v>0</v>
      </c>
      <c r="BL121">
        <v>0</v>
      </c>
      <c r="BM121">
        <v>0</v>
      </c>
      <c r="BN121">
        <v>0</v>
      </c>
      <c r="BO121">
        <v>0</v>
      </c>
      <c r="BP121">
        <v>0</v>
      </c>
      <c r="BQ121">
        <v>0</v>
      </c>
      <c r="BR121">
        <v>0</v>
      </c>
      <c r="BS121">
        <v>0</v>
      </c>
      <c r="BT121">
        <v>0</v>
      </c>
      <c r="BU121">
        <v>0</v>
      </c>
      <c r="BV121">
        <v>0</v>
      </c>
      <c r="BW121">
        <v>0</v>
      </c>
      <c r="CV121">
        <v>0</v>
      </c>
      <c r="CW121">
        <v>0</v>
      </c>
      <c r="CX121">
        <f>ROUND(Y121*Source!I571,9)</f>
        <v>35.200000000000003</v>
      </c>
      <c r="CY121">
        <f>AA121</f>
        <v>31.49</v>
      </c>
      <c r="CZ121">
        <f>AE121</f>
        <v>31.49</v>
      </c>
      <c r="DA121">
        <f>AI121</f>
        <v>1</v>
      </c>
      <c r="DB121">
        <f>ROUND(ROUND(AT121*CZ121,2),6)</f>
        <v>1.26</v>
      </c>
      <c r="DC121">
        <f>ROUND(ROUND(AT121*AG121,2),6)</f>
        <v>0</v>
      </c>
      <c r="DD121" t="s">
        <v>3</v>
      </c>
      <c r="DE121" t="s">
        <v>3</v>
      </c>
      <c r="DF121">
        <f t="shared" si="22"/>
        <v>1108.45</v>
      </c>
      <c r="DG121">
        <f t="shared" si="23"/>
        <v>0</v>
      </c>
      <c r="DH121">
        <f t="shared" si="24"/>
        <v>0</v>
      </c>
      <c r="DI121">
        <f t="shared" si="25"/>
        <v>0</v>
      </c>
      <c r="DJ121">
        <f>DF121</f>
        <v>1108.45</v>
      </c>
      <c r="DK121">
        <v>0</v>
      </c>
      <c r="DL121" t="s">
        <v>3</v>
      </c>
      <c r="DM121">
        <v>0</v>
      </c>
      <c r="DN121" t="s">
        <v>3</v>
      </c>
      <c r="DO121">
        <v>0</v>
      </c>
    </row>
    <row r="122" spans="1:119" x14ac:dyDescent="0.2">
      <c r="A122">
        <f>ROW(Source!A572)</f>
        <v>572</v>
      </c>
      <c r="B122">
        <v>1473091778</v>
      </c>
      <c r="C122">
        <v>1473093345</v>
      </c>
      <c r="D122">
        <v>1441819193</v>
      </c>
      <c r="E122">
        <v>15514512</v>
      </c>
      <c r="F122">
        <v>1</v>
      </c>
      <c r="G122">
        <v>15514512</v>
      </c>
      <c r="H122">
        <v>1</v>
      </c>
      <c r="I122" t="s">
        <v>380</v>
      </c>
      <c r="J122" t="s">
        <v>3</v>
      </c>
      <c r="K122" t="s">
        <v>381</v>
      </c>
      <c r="L122">
        <v>1191</v>
      </c>
      <c r="N122">
        <v>1013</v>
      </c>
      <c r="O122" t="s">
        <v>382</v>
      </c>
      <c r="P122" t="s">
        <v>382</v>
      </c>
      <c r="Q122">
        <v>1</v>
      </c>
      <c r="W122">
        <v>0</v>
      </c>
      <c r="X122">
        <v>476480486</v>
      </c>
      <c r="Y122">
        <f>(AT122*3)</f>
        <v>1.59</v>
      </c>
      <c r="AA122">
        <v>0</v>
      </c>
      <c r="AB122">
        <v>0</v>
      </c>
      <c r="AC122">
        <v>0</v>
      </c>
      <c r="AD122">
        <v>0</v>
      </c>
      <c r="AE122">
        <v>0</v>
      </c>
      <c r="AF122">
        <v>0</v>
      </c>
      <c r="AG122">
        <v>0</v>
      </c>
      <c r="AH122">
        <v>0</v>
      </c>
      <c r="AI122">
        <v>1</v>
      </c>
      <c r="AJ122">
        <v>1</v>
      </c>
      <c r="AK122">
        <v>1</v>
      </c>
      <c r="AL122">
        <v>1</v>
      </c>
      <c r="AM122">
        <v>-2</v>
      </c>
      <c r="AN122">
        <v>0</v>
      </c>
      <c r="AO122">
        <v>1</v>
      </c>
      <c r="AP122">
        <v>1</v>
      </c>
      <c r="AQ122">
        <v>0</v>
      </c>
      <c r="AR122">
        <v>0</v>
      </c>
      <c r="AS122" t="s">
        <v>3</v>
      </c>
      <c r="AT122">
        <v>0.53</v>
      </c>
      <c r="AU122" t="s">
        <v>155</v>
      </c>
      <c r="AV122">
        <v>1</v>
      </c>
      <c r="AW122">
        <v>2</v>
      </c>
      <c r="AX122">
        <v>1473458046</v>
      </c>
      <c r="AY122">
        <v>1</v>
      </c>
      <c r="AZ122">
        <v>6144</v>
      </c>
      <c r="BA122">
        <v>207</v>
      </c>
      <c r="BB122">
        <v>0</v>
      </c>
      <c r="BC122">
        <v>0</v>
      </c>
      <c r="BD122">
        <v>0</v>
      </c>
      <c r="BE122">
        <v>0</v>
      </c>
      <c r="BF122">
        <v>0</v>
      </c>
      <c r="BG122">
        <v>0</v>
      </c>
      <c r="BH122">
        <v>0</v>
      </c>
      <c r="BI122">
        <v>0</v>
      </c>
      <c r="BJ122">
        <v>0</v>
      </c>
      <c r="BK122">
        <v>0</v>
      </c>
      <c r="BL122">
        <v>0</v>
      </c>
      <c r="BM122">
        <v>0</v>
      </c>
      <c r="BN122">
        <v>0</v>
      </c>
      <c r="BO122">
        <v>0</v>
      </c>
      <c r="BP122">
        <v>0</v>
      </c>
      <c r="BQ122">
        <v>0</v>
      </c>
      <c r="BR122">
        <v>0</v>
      </c>
      <c r="BS122">
        <v>0</v>
      </c>
      <c r="BT122">
        <v>0</v>
      </c>
      <c r="BU122">
        <v>0</v>
      </c>
      <c r="BV122">
        <v>0</v>
      </c>
      <c r="BW122">
        <v>0</v>
      </c>
      <c r="CU122">
        <f>ROUND(AT122*Source!I572*AH122*AL122,2)</f>
        <v>0</v>
      </c>
      <c r="CV122">
        <f>ROUND(Y122*Source!I572,9)</f>
        <v>1.59</v>
      </c>
      <c r="CW122">
        <v>0</v>
      </c>
      <c r="CX122">
        <f>ROUND(Y122*Source!I572,9)</f>
        <v>1.59</v>
      </c>
      <c r="CY122">
        <f>AD122</f>
        <v>0</v>
      </c>
      <c r="CZ122">
        <f>AH122</f>
        <v>0</v>
      </c>
      <c r="DA122">
        <f>AL122</f>
        <v>1</v>
      </c>
      <c r="DB122">
        <f>ROUND((ROUND(AT122*CZ122,2)*3),6)</f>
        <v>0</v>
      </c>
      <c r="DC122">
        <f>ROUND((ROUND(AT122*AG122,2)*3),6)</f>
        <v>0</v>
      </c>
      <c r="DD122" t="s">
        <v>3</v>
      </c>
      <c r="DE122" t="s">
        <v>3</v>
      </c>
      <c r="DF122">
        <f t="shared" si="22"/>
        <v>0</v>
      </c>
      <c r="DG122">
        <f t="shared" si="23"/>
        <v>0</v>
      </c>
      <c r="DH122">
        <f t="shared" si="24"/>
        <v>0</v>
      </c>
      <c r="DI122">
        <f t="shared" si="25"/>
        <v>0</v>
      </c>
      <c r="DJ122">
        <f>DI122</f>
        <v>0</v>
      </c>
      <c r="DK122">
        <v>0</v>
      </c>
      <c r="DL122" t="s">
        <v>3</v>
      </c>
      <c r="DM122">
        <v>0</v>
      </c>
      <c r="DN122" t="s">
        <v>3</v>
      </c>
      <c r="DO122">
        <v>0</v>
      </c>
    </row>
    <row r="123" spans="1:119" x14ac:dyDescent="0.2">
      <c r="A123">
        <f>ROW(Source!A572)</f>
        <v>572</v>
      </c>
      <c r="B123">
        <v>1473091778</v>
      </c>
      <c r="C123">
        <v>1473093345</v>
      </c>
      <c r="D123">
        <v>1441834258</v>
      </c>
      <c r="E123">
        <v>1</v>
      </c>
      <c r="F123">
        <v>1</v>
      </c>
      <c r="G123">
        <v>15514512</v>
      </c>
      <c r="H123">
        <v>2</v>
      </c>
      <c r="I123" t="s">
        <v>383</v>
      </c>
      <c r="J123" t="s">
        <v>384</v>
      </c>
      <c r="K123" t="s">
        <v>385</v>
      </c>
      <c r="L123">
        <v>1368</v>
      </c>
      <c r="N123">
        <v>1011</v>
      </c>
      <c r="O123" t="s">
        <v>386</v>
      </c>
      <c r="P123" t="s">
        <v>386</v>
      </c>
      <c r="Q123">
        <v>1</v>
      </c>
      <c r="W123">
        <v>0</v>
      </c>
      <c r="X123">
        <v>1077756263</v>
      </c>
      <c r="Y123">
        <f>(AT123*3)</f>
        <v>0.09</v>
      </c>
      <c r="AA123">
        <v>0</v>
      </c>
      <c r="AB123">
        <v>1303.01</v>
      </c>
      <c r="AC123">
        <v>826.2</v>
      </c>
      <c r="AD123">
        <v>0</v>
      </c>
      <c r="AE123">
        <v>0</v>
      </c>
      <c r="AF123">
        <v>1303.01</v>
      </c>
      <c r="AG123">
        <v>826.2</v>
      </c>
      <c r="AH123">
        <v>0</v>
      </c>
      <c r="AI123">
        <v>1</v>
      </c>
      <c r="AJ123">
        <v>1</v>
      </c>
      <c r="AK123">
        <v>1</v>
      </c>
      <c r="AL123">
        <v>1</v>
      </c>
      <c r="AM123">
        <v>-2</v>
      </c>
      <c r="AN123">
        <v>0</v>
      </c>
      <c r="AO123">
        <v>1</v>
      </c>
      <c r="AP123">
        <v>1</v>
      </c>
      <c r="AQ123">
        <v>0</v>
      </c>
      <c r="AR123">
        <v>0</v>
      </c>
      <c r="AS123" t="s">
        <v>3</v>
      </c>
      <c r="AT123">
        <v>0.03</v>
      </c>
      <c r="AU123" t="s">
        <v>155</v>
      </c>
      <c r="AV123">
        <v>0</v>
      </c>
      <c r="AW123">
        <v>2</v>
      </c>
      <c r="AX123">
        <v>1473458047</v>
      </c>
      <c r="AY123">
        <v>1</v>
      </c>
      <c r="AZ123">
        <v>6144</v>
      </c>
      <c r="BA123">
        <v>208</v>
      </c>
      <c r="BB123">
        <v>0</v>
      </c>
      <c r="BC123">
        <v>0</v>
      </c>
      <c r="BD123">
        <v>0</v>
      </c>
      <c r="BE123">
        <v>0</v>
      </c>
      <c r="BF123">
        <v>0</v>
      </c>
      <c r="BG123">
        <v>0</v>
      </c>
      <c r="BH123">
        <v>0</v>
      </c>
      <c r="BI123">
        <v>0</v>
      </c>
      <c r="BJ123">
        <v>0</v>
      </c>
      <c r="BK123">
        <v>0</v>
      </c>
      <c r="BL123">
        <v>0</v>
      </c>
      <c r="BM123">
        <v>0</v>
      </c>
      <c r="BN123">
        <v>0</v>
      </c>
      <c r="BO123">
        <v>0</v>
      </c>
      <c r="BP123">
        <v>0</v>
      </c>
      <c r="BQ123">
        <v>0</v>
      </c>
      <c r="BR123">
        <v>0</v>
      </c>
      <c r="BS123">
        <v>0</v>
      </c>
      <c r="BT123">
        <v>0</v>
      </c>
      <c r="BU123">
        <v>0</v>
      </c>
      <c r="BV123">
        <v>0</v>
      </c>
      <c r="BW123">
        <v>0</v>
      </c>
      <c r="CV123">
        <v>0</v>
      </c>
      <c r="CW123">
        <f>ROUND(Y123*Source!I572*DO123,9)</f>
        <v>0</v>
      </c>
      <c r="CX123">
        <f>ROUND(Y123*Source!I572,9)</f>
        <v>0.09</v>
      </c>
      <c r="CY123">
        <f>AB123</f>
        <v>1303.01</v>
      </c>
      <c r="CZ123">
        <f>AF123</f>
        <v>1303.01</v>
      </c>
      <c r="DA123">
        <f>AJ123</f>
        <v>1</v>
      </c>
      <c r="DB123">
        <f>ROUND((ROUND(AT123*CZ123,2)*3),6)</f>
        <v>117.27</v>
      </c>
      <c r="DC123">
        <f>ROUND((ROUND(AT123*AG123,2)*3),6)</f>
        <v>74.37</v>
      </c>
      <c r="DD123" t="s">
        <v>3</v>
      </c>
      <c r="DE123" t="s">
        <v>3</v>
      </c>
      <c r="DF123">
        <f t="shared" si="22"/>
        <v>0</v>
      </c>
      <c r="DG123">
        <f t="shared" si="23"/>
        <v>117.27</v>
      </c>
      <c r="DH123">
        <f t="shared" si="24"/>
        <v>74.36</v>
      </c>
      <c r="DI123">
        <f t="shared" si="25"/>
        <v>0</v>
      </c>
      <c r="DJ123">
        <f>DG123</f>
        <v>117.27</v>
      </c>
      <c r="DK123">
        <v>0</v>
      </c>
      <c r="DL123" t="s">
        <v>3</v>
      </c>
      <c r="DM123">
        <v>0</v>
      </c>
      <c r="DN123" t="s">
        <v>3</v>
      </c>
      <c r="DO123">
        <v>0</v>
      </c>
    </row>
    <row r="124" spans="1:119" x14ac:dyDescent="0.2">
      <c r="A124">
        <f>ROW(Source!A573)</f>
        <v>573</v>
      </c>
      <c r="B124">
        <v>1473091778</v>
      </c>
      <c r="C124">
        <v>1473093350</v>
      </c>
      <c r="D124">
        <v>1441819193</v>
      </c>
      <c r="E124">
        <v>15514512</v>
      </c>
      <c r="F124">
        <v>1</v>
      </c>
      <c r="G124">
        <v>15514512</v>
      </c>
      <c r="H124">
        <v>1</v>
      </c>
      <c r="I124" t="s">
        <v>380</v>
      </c>
      <c r="J124" t="s">
        <v>3</v>
      </c>
      <c r="K124" t="s">
        <v>381</v>
      </c>
      <c r="L124">
        <v>1191</v>
      </c>
      <c r="N124">
        <v>1013</v>
      </c>
      <c r="O124" t="s">
        <v>382</v>
      </c>
      <c r="P124" t="s">
        <v>382</v>
      </c>
      <c r="Q124">
        <v>1</v>
      </c>
      <c r="W124">
        <v>0</v>
      </c>
      <c r="X124">
        <v>476480486</v>
      </c>
      <c r="Y124">
        <f t="shared" ref="Y124:Y145" si="26">AT124</f>
        <v>1.82</v>
      </c>
      <c r="AA124">
        <v>0</v>
      </c>
      <c r="AB124">
        <v>0</v>
      </c>
      <c r="AC124">
        <v>0</v>
      </c>
      <c r="AD124">
        <v>0</v>
      </c>
      <c r="AE124">
        <v>0</v>
      </c>
      <c r="AF124">
        <v>0</v>
      </c>
      <c r="AG124">
        <v>0</v>
      </c>
      <c r="AH124">
        <v>0</v>
      </c>
      <c r="AI124">
        <v>1</v>
      </c>
      <c r="AJ124">
        <v>1</v>
      </c>
      <c r="AK124">
        <v>1</v>
      </c>
      <c r="AL124">
        <v>1</v>
      </c>
      <c r="AM124">
        <v>-2</v>
      </c>
      <c r="AN124">
        <v>0</v>
      </c>
      <c r="AO124">
        <v>1</v>
      </c>
      <c r="AP124">
        <v>1</v>
      </c>
      <c r="AQ124">
        <v>0</v>
      </c>
      <c r="AR124">
        <v>0</v>
      </c>
      <c r="AS124" t="s">
        <v>3</v>
      </c>
      <c r="AT124">
        <v>1.82</v>
      </c>
      <c r="AU124" t="s">
        <v>3</v>
      </c>
      <c r="AV124">
        <v>1</v>
      </c>
      <c r="AW124">
        <v>2</v>
      </c>
      <c r="AX124">
        <v>1473458081</v>
      </c>
      <c r="AY124">
        <v>1</v>
      </c>
      <c r="AZ124">
        <v>0</v>
      </c>
      <c r="BA124">
        <v>209</v>
      </c>
      <c r="BB124">
        <v>0</v>
      </c>
      <c r="BC124">
        <v>0</v>
      </c>
      <c r="BD124">
        <v>0</v>
      </c>
      <c r="BE124">
        <v>0</v>
      </c>
      <c r="BF124">
        <v>0</v>
      </c>
      <c r="BG124">
        <v>0</v>
      </c>
      <c r="BH124">
        <v>0</v>
      </c>
      <c r="BI124">
        <v>0</v>
      </c>
      <c r="BJ124">
        <v>0</v>
      </c>
      <c r="BK124">
        <v>0</v>
      </c>
      <c r="BL124">
        <v>0</v>
      </c>
      <c r="BM124">
        <v>0</v>
      </c>
      <c r="BN124">
        <v>0</v>
      </c>
      <c r="BO124">
        <v>0</v>
      </c>
      <c r="BP124">
        <v>0</v>
      </c>
      <c r="BQ124">
        <v>0</v>
      </c>
      <c r="BR124">
        <v>0</v>
      </c>
      <c r="BS124">
        <v>0</v>
      </c>
      <c r="BT124">
        <v>0</v>
      </c>
      <c r="BU124">
        <v>0</v>
      </c>
      <c r="BV124">
        <v>0</v>
      </c>
      <c r="BW124">
        <v>0</v>
      </c>
      <c r="CU124">
        <f>ROUND(AT124*Source!I573*AH124*AL124,2)</f>
        <v>0</v>
      </c>
      <c r="CV124">
        <f>ROUND(Y124*Source!I573,9)</f>
        <v>1.82</v>
      </c>
      <c r="CW124">
        <v>0</v>
      </c>
      <c r="CX124">
        <f>ROUND(Y124*Source!I573,9)</f>
        <v>1.82</v>
      </c>
      <c r="CY124">
        <f>AD124</f>
        <v>0</v>
      </c>
      <c r="CZ124">
        <f>AH124</f>
        <v>0</v>
      </c>
      <c r="DA124">
        <f>AL124</f>
        <v>1</v>
      </c>
      <c r="DB124">
        <f t="shared" ref="DB124:DB145" si="27">ROUND(ROUND(AT124*CZ124,2),6)</f>
        <v>0</v>
      </c>
      <c r="DC124">
        <f t="shared" ref="DC124:DC145" si="28">ROUND(ROUND(AT124*AG124,2),6)</f>
        <v>0</v>
      </c>
      <c r="DD124" t="s">
        <v>3</v>
      </c>
      <c r="DE124" t="s">
        <v>3</v>
      </c>
      <c r="DF124">
        <f t="shared" si="22"/>
        <v>0</v>
      </c>
      <c r="DG124">
        <f t="shared" si="23"/>
        <v>0</v>
      </c>
      <c r="DH124">
        <f t="shared" si="24"/>
        <v>0</v>
      </c>
      <c r="DI124">
        <f t="shared" si="25"/>
        <v>0</v>
      </c>
      <c r="DJ124">
        <f>DI124</f>
        <v>0</v>
      </c>
      <c r="DK124">
        <v>0</v>
      </c>
      <c r="DL124" t="s">
        <v>3</v>
      </c>
      <c r="DM124">
        <v>0</v>
      </c>
      <c r="DN124" t="s">
        <v>3</v>
      </c>
      <c r="DO124">
        <v>0</v>
      </c>
    </row>
    <row r="125" spans="1:119" x14ac:dyDescent="0.2">
      <c r="A125">
        <f>ROW(Source!A573)</f>
        <v>573</v>
      </c>
      <c r="B125">
        <v>1473091778</v>
      </c>
      <c r="C125">
        <v>1473093350</v>
      </c>
      <c r="D125">
        <v>1441834258</v>
      </c>
      <c r="E125">
        <v>1</v>
      </c>
      <c r="F125">
        <v>1</v>
      </c>
      <c r="G125">
        <v>15514512</v>
      </c>
      <c r="H125">
        <v>2</v>
      </c>
      <c r="I125" t="s">
        <v>383</v>
      </c>
      <c r="J125" t="s">
        <v>384</v>
      </c>
      <c r="K125" t="s">
        <v>385</v>
      </c>
      <c r="L125">
        <v>1368</v>
      </c>
      <c r="N125">
        <v>1011</v>
      </c>
      <c r="O125" t="s">
        <v>386</v>
      </c>
      <c r="P125" t="s">
        <v>386</v>
      </c>
      <c r="Q125">
        <v>1</v>
      </c>
      <c r="W125">
        <v>0</v>
      </c>
      <c r="X125">
        <v>1077756263</v>
      </c>
      <c r="Y125">
        <f t="shared" si="26"/>
        <v>0.1</v>
      </c>
      <c r="AA125">
        <v>0</v>
      </c>
      <c r="AB125">
        <v>1303.01</v>
      </c>
      <c r="AC125">
        <v>826.2</v>
      </c>
      <c r="AD125">
        <v>0</v>
      </c>
      <c r="AE125">
        <v>0</v>
      </c>
      <c r="AF125">
        <v>1303.01</v>
      </c>
      <c r="AG125">
        <v>826.2</v>
      </c>
      <c r="AH125">
        <v>0</v>
      </c>
      <c r="AI125">
        <v>1</v>
      </c>
      <c r="AJ125">
        <v>1</v>
      </c>
      <c r="AK125">
        <v>1</v>
      </c>
      <c r="AL125">
        <v>1</v>
      </c>
      <c r="AM125">
        <v>-2</v>
      </c>
      <c r="AN125">
        <v>0</v>
      </c>
      <c r="AO125">
        <v>1</v>
      </c>
      <c r="AP125">
        <v>1</v>
      </c>
      <c r="AQ125">
        <v>0</v>
      </c>
      <c r="AR125">
        <v>0</v>
      </c>
      <c r="AS125" t="s">
        <v>3</v>
      </c>
      <c r="AT125">
        <v>0.1</v>
      </c>
      <c r="AU125" t="s">
        <v>3</v>
      </c>
      <c r="AV125">
        <v>0</v>
      </c>
      <c r="AW125">
        <v>2</v>
      </c>
      <c r="AX125">
        <v>1473458082</v>
      </c>
      <c r="AY125">
        <v>1</v>
      </c>
      <c r="AZ125">
        <v>0</v>
      </c>
      <c r="BA125">
        <v>210</v>
      </c>
      <c r="BB125">
        <v>0</v>
      </c>
      <c r="BC125">
        <v>0</v>
      </c>
      <c r="BD125">
        <v>0</v>
      </c>
      <c r="BE125">
        <v>0</v>
      </c>
      <c r="BF125">
        <v>0</v>
      </c>
      <c r="BG125">
        <v>0</v>
      </c>
      <c r="BH125">
        <v>0</v>
      </c>
      <c r="BI125">
        <v>0</v>
      </c>
      <c r="BJ125">
        <v>0</v>
      </c>
      <c r="BK125">
        <v>0</v>
      </c>
      <c r="BL125">
        <v>0</v>
      </c>
      <c r="BM125">
        <v>0</v>
      </c>
      <c r="BN125">
        <v>0</v>
      </c>
      <c r="BO125">
        <v>0</v>
      </c>
      <c r="BP125">
        <v>0</v>
      </c>
      <c r="BQ125">
        <v>0</v>
      </c>
      <c r="BR125">
        <v>0</v>
      </c>
      <c r="BS125">
        <v>0</v>
      </c>
      <c r="BT125">
        <v>0</v>
      </c>
      <c r="BU125">
        <v>0</v>
      </c>
      <c r="BV125">
        <v>0</v>
      </c>
      <c r="BW125">
        <v>0</v>
      </c>
      <c r="CV125">
        <v>0</v>
      </c>
      <c r="CW125">
        <f>ROUND(Y125*Source!I573*DO125,9)</f>
        <v>0</v>
      </c>
      <c r="CX125">
        <f>ROUND(Y125*Source!I573,9)</f>
        <v>0.1</v>
      </c>
      <c r="CY125">
        <f>AB125</f>
        <v>1303.01</v>
      </c>
      <c r="CZ125">
        <f>AF125</f>
        <v>1303.01</v>
      </c>
      <c r="DA125">
        <f>AJ125</f>
        <v>1</v>
      </c>
      <c r="DB125">
        <f t="shared" si="27"/>
        <v>130.30000000000001</v>
      </c>
      <c r="DC125">
        <f t="shared" si="28"/>
        <v>82.62</v>
      </c>
      <c r="DD125" t="s">
        <v>3</v>
      </c>
      <c r="DE125" t="s">
        <v>3</v>
      </c>
      <c r="DF125">
        <f t="shared" si="22"/>
        <v>0</v>
      </c>
      <c r="DG125">
        <f t="shared" si="23"/>
        <v>130.30000000000001</v>
      </c>
      <c r="DH125">
        <f t="shared" si="24"/>
        <v>82.62</v>
      </c>
      <c r="DI125">
        <f t="shared" si="25"/>
        <v>0</v>
      </c>
      <c r="DJ125">
        <f>DG125</f>
        <v>130.30000000000001</v>
      </c>
      <c r="DK125">
        <v>0</v>
      </c>
      <c r="DL125" t="s">
        <v>3</v>
      </c>
      <c r="DM125">
        <v>0</v>
      </c>
      <c r="DN125" t="s">
        <v>3</v>
      </c>
      <c r="DO125">
        <v>0</v>
      </c>
    </row>
    <row r="126" spans="1:119" x14ac:dyDescent="0.2">
      <c r="A126">
        <f>ROW(Source!A573)</f>
        <v>573</v>
      </c>
      <c r="B126">
        <v>1473091778</v>
      </c>
      <c r="C126">
        <v>1473093350</v>
      </c>
      <c r="D126">
        <v>1441836187</v>
      </c>
      <c r="E126">
        <v>1</v>
      </c>
      <c r="F126">
        <v>1</v>
      </c>
      <c r="G126">
        <v>15514512</v>
      </c>
      <c r="H126">
        <v>3</v>
      </c>
      <c r="I126" t="s">
        <v>445</v>
      </c>
      <c r="J126" t="s">
        <v>446</v>
      </c>
      <c r="K126" t="s">
        <v>447</v>
      </c>
      <c r="L126">
        <v>1346</v>
      </c>
      <c r="N126">
        <v>1009</v>
      </c>
      <c r="O126" t="s">
        <v>390</v>
      </c>
      <c r="P126" t="s">
        <v>390</v>
      </c>
      <c r="Q126">
        <v>1</v>
      </c>
      <c r="W126">
        <v>0</v>
      </c>
      <c r="X126">
        <v>-1965557150</v>
      </c>
      <c r="Y126">
        <f t="shared" si="26"/>
        <v>4.0000000000000001E-3</v>
      </c>
      <c r="AA126">
        <v>424.66</v>
      </c>
      <c r="AB126">
        <v>0</v>
      </c>
      <c r="AC126">
        <v>0</v>
      </c>
      <c r="AD126">
        <v>0</v>
      </c>
      <c r="AE126">
        <v>424.66</v>
      </c>
      <c r="AF126">
        <v>0</v>
      </c>
      <c r="AG126">
        <v>0</v>
      </c>
      <c r="AH126">
        <v>0</v>
      </c>
      <c r="AI126">
        <v>1</v>
      </c>
      <c r="AJ126">
        <v>1</v>
      </c>
      <c r="AK126">
        <v>1</v>
      </c>
      <c r="AL126">
        <v>1</v>
      </c>
      <c r="AM126">
        <v>-2</v>
      </c>
      <c r="AN126">
        <v>0</v>
      </c>
      <c r="AO126">
        <v>1</v>
      </c>
      <c r="AP126">
        <v>1</v>
      </c>
      <c r="AQ126">
        <v>0</v>
      </c>
      <c r="AR126">
        <v>0</v>
      </c>
      <c r="AS126" t="s">
        <v>3</v>
      </c>
      <c r="AT126">
        <v>4.0000000000000001E-3</v>
      </c>
      <c r="AU126" t="s">
        <v>3</v>
      </c>
      <c r="AV126">
        <v>0</v>
      </c>
      <c r="AW126">
        <v>2</v>
      </c>
      <c r="AX126">
        <v>1473458083</v>
      </c>
      <c r="AY126">
        <v>1</v>
      </c>
      <c r="AZ126">
        <v>0</v>
      </c>
      <c r="BA126">
        <v>211</v>
      </c>
      <c r="BB126">
        <v>0</v>
      </c>
      <c r="BC126">
        <v>0</v>
      </c>
      <c r="BD126">
        <v>0</v>
      </c>
      <c r="BE126">
        <v>0</v>
      </c>
      <c r="BF126">
        <v>0</v>
      </c>
      <c r="BG126">
        <v>0</v>
      </c>
      <c r="BH126">
        <v>0</v>
      </c>
      <c r="BI126">
        <v>0</v>
      </c>
      <c r="BJ126">
        <v>0</v>
      </c>
      <c r="BK126">
        <v>0</v>
      </c>
      <c r="BL126">
        <v>0</v>
      </c>
      <c r="BM126">
        <v>0</v>
      </c>
      <c r="BN126">
        <v>0</v>
      </c>
      <c r="BO126">
        <v>0</v>
      </c>
      <c r="BP126">
        <v>0</v>
      </c>
      <c r="BQ126">
        <v>0</v>
      </c>
      <c r="BR126">
        <v>0</v>
      </c>
      <c r="BS126">
        <v>0</v>
      </c>
      <c r="BT126">
        <v>0</v>
      </c>
      <c r="BU126">
        <v>0</v>
      </c>
      <c r="BV126">
        <v>0</v>
      </c>
      <c r="BW126">
        <v>0</v>
      </c>
      <c r="CV126">
        <v>0</v>
      </c>
      <c r="CW126">
        <v>0</v>
      </c>
      <c r="CX126">
        <f>ROUND(Y126*Source!I573,9)</f>
        <v>4.0000000000000001E-3</v>
      </c>
      <c r="CY126">
        <f>AA126</f>
        <v>424.66</v>
      </c>
      <c r="CZ126">
        <f>AE126</f>
        <v>424.66</v>
      </c>
      <c r="DA126">
        <f>AI126</f>
        <v>1</v>
      </c>
      <c r="DB126">
        <f t="shared" si="27"/>
        <v>1.7</v>
      </c>
      <c r="DC126">
        <f t="shared" si="28"/>
        <v>0</v>
      </c>
      <c r="DD126" t="s">
        <v>3</v>
      </c>
      <c r="DE126" t="s">
        <v>3</v>
      </c>
      <c r="DF126">
        <f t="shared" si="22"/>
        <v>1.7</v>
      </c>
      <c r="DG126">
        <f t="shared" si="23"/>
        <v>0</v>
      </c>
      <c r="DH126">
        <f t="shared" si="24"/>
        <v>0</v>
      </c>
      <c r="DI126">
        <f t="shared" si="25"/>
        <v>0</v>
      </c>
      <c r="DJ126">
        <f>DF126</f>
        <v>1.7</v>
      </c>
      <c r="DK126">
        <v>0</v>
      </c>
      <c r="DL126" t="s">
        <v>3</v>
      </c>
      <c r="DM126">
        <v>0</v>
      </c>
      <c r="DN126" t="s">
        <v>3</v>
      </c>
      <c r="DO126">
        <v>0</v>
      </c>
    </row>
    <row r="127" spans="1:119" x14ac:dyDescent="0.2">
      <c r="A127">
        <f>ROW(Source!A573)</f>
        <v>573</v>
      </c>
      <c r="B127">
        <v>1473091778</v>
      </c>
      <c r="C127">
        <v>1473093350</v>
      </c>
      <c r="D127">
        <v>1441836125</v>
      </c>
      <c r="E127">
        <v>1</v>
      </c>
      <c r="F127">
        <v>1</v>
      </c>
      <c r="G127">
        <v>15514512</v>
      </c>
      <c r="H127">
        <v>3</v>
      </c>
      <c r="I127" t="s">
        <v>448</v>
      </c>
      <c r="J127" t="s">
        <v>449</v>
      </c>
      <c r="K127" t="s">
        <v>450</v>
      </c>
      <c r="L127">
        <v>1346</v>
      </c>
      <c r="N127">
        <v>1009</v>
      </c>
      <c r="O127" t="s">
        <v>390</v>
      </c>
      <c r="P127" t="s">
        <v>390</v>
      </c>
      <c r="Q127">
        <v>1</v>
      </c>
      <c r="W127">
        <v>0</v>
      </c>
      <c r="X127">
        <v>-2052091782</v>
      </c>
      <c r="Y127">
        <f t="shared" si="26"/>
        <v>2E-3</v>
      </c>
      <c r="AA127">
        <v>222.29</v>
      </c>
      <c r="AB127">
        <v>0</v>
      </c>
      <c r="AC127">
        <v>0</v>
      </c>
      <c r="AD127">
        <v>0</v>
      </c>
      <c r="AE127">
        <v>222.29</v>
      </c>
      <c r="AF127">
        <v>0</v>
      </c>
      <c r="AG127">
        <v>0</v>
      </c>
      <c r="AH127">
        <v>0</v>
      </c>
      <c r="AI127">
        <v>1</v>
      </c>
      <c r="AJ127">
        <v>1</v>
      </c>
      <c r="AK127">
        <v>1</v>
      </c>
      <c r="AL127">
        <v>1</v>
      </c>
      <c r="AM127">
        <v>-2</v>
      </c>
      <c r="AN127">
        <v>0</v>
      </c>
      <c r="AO127">
        <v>1</v>
      </c>
      <c r="AP127">
        <v>1</v>
      </c>
      <c r="AQ127">
        <v>0</v>
      </c>
      <c r="AR127">
        <v>0</v>
      </c>
      <c r="AS127" t="s">
        <v>3</v>
      </c>
      <c r="AT127">
        <v>2E-3</v>
      </c>
      <c r="AU127" t="s">
        <v>3</v>
      </c>
      <c r="AV127">
        <v>0</v>
      </c>
      <c r="AW127">
        <v>2</v>
      </c>
      <c r="AX127">
        <v>1473458085</v>
      </c>
      <c r="AY127">
        <v>1</v>
      </c>
      <c r="AZ127">
        <v>0</v>
      </c>
      <c r="BA127">
        <v>212</v>
      </c>
      <c r="BB127">
        <v>0</v>
      </c>
      <c r="BC127">
        <v>0</v>
      </c>
      <c r="BD127">
        <v>0</v>
      </c>
      <c r="BE127">
        <v>0</v>
      </c>
      <c r="BF127">
        <v>0</v>
      </c>
      <c r="BG127">
        <v>0</v>
      </c>
      <c r="BH127">
        <v>0</v>
      </c>
      <c r="BI127">
        <v>0</v>
      </c>
      <c r="BJ127">
        <v>0</v>
      </c>
      <c r="BK127">
        <v>0</v>
      </c>
      <c r="BL127">
        <v>0</v>
      </c>
      <c r="BM127">
        <v>0</v>
      </c>
      <c r="BN127">
        <v>0</v>
      </c>
      <c r="BO127">
        <v>0</v>
      </c>
      <c r="BP127">
        <v>0</v>
      </c>
      <c r="BQ127">
        <v>0</v>
      </c>
      <c r="BR127">
        <v>0</v>
      </c>
      <c r="BS127">
        <v>0</v>
      </c>
      <c r="BT127">
        <v>0</v>
      </c>
      <c r="BU127">
        <v>0</v>
      </c>
      <c r="BV127">
        <v>0</v>
      </c>
      <c r="BW127">
        <v>0</v>
      </c>
      <c r="CV127">
        <v>0</v>
      </c>
      <c r="CW127">
        <v>0</v>
      </c>
      <c r="CX127">
        <f>ROUND(Y127*Source!I573,9)</f>
        <v>2E-3</v>
      </c>
      <c r="CY127">
        <f>AA127</f>
        <v>222.29</v>
      </c>
      <c r="CZ127">
        <f>AE127</f>
        <v>222.29</v>
      </c>
      <c r="DA127">
        <f>AI127</f>
        <v>1</v>
      </c>
      <c r="DB127">
        <f t="shared" si="27"/>
        <v>0.44</v>
      </c>
      <c r="DC127">
        <f t="shared" si="28"/>
        <v>0</v>
      </c>
      <c r="DD127" t="s">
        <v>3</v>
      </c>
      <c r="DE127" t="s">
        <v>3</v>
      </c>
      <c r="DF127">
        <f t="shared" si="22"/>
        <v>0.44</v>
      </c>
      <c r="DG127">
        <f t="shared" si="23"/>
        <v>0</v>
      </c>
      <c r="DH127">
        <f t="shared" si="24"/>
        <v>0</v>
      </c>
      <c r="DI127">
        <f t="shared" si="25"/>
        <v>0</v>
      </c>
      <c r="DJ127">
        <f>DF127</f>
        <v>0.44</v>
      </c>
      <c r="DK127">
        <v>0</v>
      </c>
      <c r="DL127" t="s">
        <v>3</v>
      </c>
      <c r="DM127">
        <v>0</v>
      </c>
      <c r="DN127" t="s">
        <v>3</v>
      </c>
      <c r="DO127">
        <v>0</v>
      </c>
    </row>
    <row r="128" spans="1:119" x14ac:dyDescent="0.2">
      <c r="A128">
        <f>ROW(Source!A573)</f>
        <v>573</v>
      </c>
      <c r="B128">
        <v>1473091778</v>
      </c>
      <c r="C128">
        <v>1473093350</v>
      </c>
      <c r="D128">
        <v>1441836230</v>
      </c>
      <c r="E128">
        <v>1</v>
      </c>
      <c r="F128">
        <v>1</v>
      </c>
      <c r="G128">
        <v>15514512</v>
      </c>
      <c r="H128">
        <v>3</v>
      </c>
      <c r="I128" t="s">
        <v>433</v>
      </c>
      <c r="J128" t="s">
        <v>434</v>
      </c>
      <c r="K128" t="s">
        <v>435</v>
      </c>
      <c r="L128">
        <v>1327</v>
      </c>
      <c r="N128">
        <v>1005</v>
      </c>
      <c r="O128" t="s">
        <v>419</v>
      </c>
      <c r="P128" t="s">
        <v>419</v>
      </c>
      <c r="Q128">
        <v>1</v>
      </c>
      <c r="W128">
        <v>0</v>
      </c>
      <c r="X128">
        <v>-843547561</v>
      </c>
      <c r="Y128">
        <f t="shared" si="26"/>
        <v>0.02</v>
      </c>
      <c r="AA128">
        <v>46</v>
      </c>
      <c r="AB128">
        <v>0</v>
      </c>
      <c r="AC128">
        <v>0</v>
      </c>
      <c r="AD128">
        <v>0</v>
      </c>
      <c r="AE128">
        <v>46</v>
      </c>
      <c r="AF128">
        <v>0</v>
      </c>
      <c r="AG128">
        <v>0</v>
      </c>
      <c r="AH128">
        <v>0</v>
      </c>
      <c r="AI128">
        <v>1</v>
      </c>
      <c r="AJ128">
        <v>1</v>
      </c>
      <c r="AK128">
        <v>1</v>
      </c>
      <c r="AL128">
        <v>1</v>
      </c>
      <c r="AM128">
        <v>-2</v>
      </c>
      <c r="AN128">
        <v>0</v>
      </c>
      <c r="AO128">
        <v>1</v>
      </c>
      <c r="AP128">
        <v>1</v>
      </c>
      <c r="AQ128">
        <v>0</v>
      </c>
      <c r="AR128">
        <v>0</v>
      </c>
      <c r="AS128" t="s">
        <v>3</v>
      </c>
      <c r="AT128">
        <v>0.02</v>
      </c>
      <c r="AU128" t="s">
        <v>3</v>
      </c>
      <c r="AV128">
        <v>0</v>
      </c>
      <c r="AW128">
        <v>2</v>
      </c>
      <c r="AX128">
        <v>1473458086</v>
      </c>
      <c r="AY128">
        <v>1</v>
      </c>
      <c r="AZ128">
        <v>0</v>
      </c>
      <c r="BA128">
        <v>213</v>
      </c>
      <c r="BB128">
        <v>0</v>
      </c>
      <c r="BC128">
        <v>0</v>
      </c>
      <c r="BD128">
        <v>0</v>
      </c>
      <c r="BE128">
        <v>0</v>
      </c>
      <c r="BF128">
        <v>0</v>
      </c>
      <c r="BG128">
        <v>0</v>
      </c>
      <c r="BH128">
        <v>0</v>
      </c>
      <c r="BI128">
        <v>0</v>
      </c>
      <c r="BJ128">
        <v>0</v>
      </c>
      <c r="BK128">
        <v>0</v>
      </c>
      <c r="BL128">
        <v>0</v>
      </c>
      <c r="BM128">
        <v>0</v>
      </c>
      <c r="BN128">
        <v>0</v>
      </c>
      <c r="BO128">
        <v>0</v>
      </c>
      <c r="BP128">
        <v>0</v>
      </c>
      <c r="BQ128">
        <v>0</v>
      </c>
      <c r="BR128">
        <v>0</v>
      </c>
      <c r="BS128">
        <v>0</v>
      </c>
      <c r="BT128">
        <v>0</v>
      </c>
      <c r="BU128">
        <v>0</v>
      </c>
      <c r="BV128">
        <v>0</v>
      </c>
      <c r="BW128">
        <v>0</v>
      </c>
      <c r="CV128">
        <v>0</v>
      </c>
      <c r="CW128">
        <v>0</v>
      </c>
      <c r="CX128">
        <f>ROUND(Y128*Source!I573,9)</f>
        <v>0.02</v>
      </c>
      <c r="CY128">
        <f>AA128</f>
        <v>46</v>
      </c>
      <c r="CZ128">
        <f>AE128</f>
        <v>46</v>
      </c>
      <c r="DA128">
        <f>AI128</f>
        <v>1</v>
      </c>
      <c r="DB128">
        <f t="shared" si="27"/>
        <v>0.92</v>
      </c>
      <c r="DC128">
        <f t="shared" si="28"/>
        <v>0</v>
      </c>
      <c r="DD128" t="s">
        <v>3</v>
      </c>
      <c r="DE128" t="s">
        <v>3</v>
      </c>
      <c r="DF128">
        <f t="shared" si="22"/>
        <v>0.92</v>
      </c>
      <c r="DG128">
        <f t="shared" si="23"/>
        <v>0</v>
      </c>
      <c r="DH128">
        <f t="shared" si="24"/>
        <v>0</v>
      </c>
      <c r="DI128">
        <f t="shared" si="25"/>
        <v>0</v>
      </c>
      <c r="DJ128">
        <f>DF128</f>
        <v>0.92</v>
      </c>
      <c r="DK128">
        <v>0</v>
      </c>
      <c r="DL128" t="s">
        <v>3</v>
      </c>
      <c r="DM128">
        <v>0</v>
      </c>
      <c r="DN128" t="s">
        <v>3</v>
      </c>
      <c r="DO128">
        <v>0</v>
      </c>
    </row>
    <row r="129" spans="1:119" x14ac:dyDescent="0.2">
      <c r="A129">
        <f>ROW(Source!A613)</f>
        <v>613</v>
      </c>
      <c r="B129">
        <v>1473091778</v>
      </c>
      <c r="C129">
        <v>1473093382</v>
      </c>
      <c r="D129">
        <v>1441819193</v>
      </c>
      <c r="E129">
        <v>15514512</v>
      </c>
      <c r="F129">
        <v>1</v>
      </c>
      <c r="G129">
        <v>15514512</v>
      </c>
      <c r="H129">
        <v>1</v>
      </c>
      <c r="I129" t="s">
        <v>380</v>
      </c>
      <c r="J129" t="s">
        <v>3</v>
      </c>
      <c r="K129" t="s">
        <v>381</v>
      </c>
      <c r="L129">
        <v>1191</v>
      </c>
      <c r="N129">
        <v>1013</v>
      </c>
      <c r="O129" t="s">
        <v>382</v>
      </c>
      <c r="P129" t="s">
        <v>382</v>
      </c>
      <c r="Q129">
        <v>1</v>
      </c>
      <c r="W129">
        <v>0</v>
      </c>
      <c r="X129">
        <v>476480486</v>
      </c>
      <c r="Y129">
        <f t="shared" si="26"/>
        <v>0.96</v>
      </c>
      <c r="AA129">
        <v>0</v>
      </c>
      <c r="AB129">
        <v>0</v>
      </c>
      <c r="AC129">
        <v>0</v>
      </c>
      <c r="AD129">
        <v>0</v>
      </c>
      <c r="AE129">
        <v>0</v>
      </c>
      <c r="AF129">
        <v>0</v>
      </c>
      <c r="AG129">
        <v>0</v>
      </c>
      <c r="AH129">
        <v>0</v>
      </c>
      <c r="AI129">
        <v>1</v>
      </c>
      <c r="AJ129">
        <v>1</v>
      </c>
      <c r="AK129">
        <v>1</v>
      </c>
      <c r="AL129">
        <v>1</v>
      </c>
      <c r="AM129">
        <v>-2</v>
      </c>
      <c r="AN129">
        <v>0</v>
      </c>
      <c r="AO129">
        <v>1</v>
      </c>
      <c r="AP129">
        <v>1</v>
      </c>
      <c r="AQ129">
        <v>0</v>
      </c>
      <c r="AR129">
        <v>0</v>
      </c>
      <c r="AS129" t="s">
        <v>3</v>
      </c>
      <c r="AT129">
        <v>0.96</v>
      </c>
      <c r="AU129" t="s">
        <v>3</v>
      </c>
      <c r="AV129">
        <v>1</v>
      </c>
      <c r="AW129">
        <v>2</v>
      </c>
      <c r="AX129">
        <v>1473458332</v>
      </c>
      <c r="AY129">
        <v>1</v>
      </c>
      <c r="AZ129">
        <v>0</v>
      </c>
      <c r="BA129">
        <v>222</v>
      </c>
      <c r="BB129">
        <v>0</v>
      </c>
      <c r="BC129">
        <v>0</v>
      </c>
      <c r="BD129">
        <v>0</v>
      </c>
      <c r="BE129">
        <v>0</v>
      </c>
      <c r="BF129">
        <v>0</v>
      </c>
      <c r="BG129">
        <v>0</v>
      </c>
      <c r="BH129">
        <v>0</v>
      </c>
      <c r="BI129">
        <v>0</v>
      </c>
      <c r="BJ129">
        <v>0</v>
      </c>
      <c r="BK129">
        <v>0</v>
      </c>
      <c r="BL129">
        <v>0</v>
      </c>
      <c r="BM129">
        <v>0</v>
      </c>
      <c r="BN129">
        <v>0</v>
      </c>
      <c r="BO129">
        <v>0</v>
      </c>
      <c r="BP129">
        <v>0</v>
      </c>
      <c r="BQ129">
        <v>0</v>
      </c>
      <c r="BR129">
        <v>0</v>
      </c>
      <c r="BS129">
        <v>0</v>
      </c>
      <c r="BT129">
        <v>0</v>
      </c>
      <c r="BU129">
        <v>0</v>
      </c>
      <c r="BV129">
        <v>0</v>
      </c>
      <c r="BW129">
        <v>0</v>
      </c>
      <c r="CU129">
        <f>ROUND(AT129*Source!I613*AH129*AL129,2)</f>
        <v>0</v>
      </c>
      <c r="CV129">
        <f>ROUND(Y129*Source!I613,9)</f>
        <v>0.96</v>
      </c>
      <c r="CW129">
        <v>0</v>
      </c>
      <c r="CX129">
        <f>ROUND(Y129*Source!I613,9)</f>
        <v>0.96</v>
      </c>
      <c r="CY129">
        <f>AD129</f>
        <v>0</v>
      </c>
      <c r="CZ129">
        <f>AH129</f>
        <v>0</v>
      </c>
      <c r="DA129">
        <f>AL129</f>
        <v>1</v>
      </c>
      <c r="DB129">
        <f t="shared" si="27"/>
        <v>0</v>
      </c>
      <c r="DC129">
        <f t="shared" si="28"/>
        <v>0</v>
      </c>
      <c r="DD129" t="s">
        <v>3</v>
      </c>
      <c r="DE129" t="s">
        <v>3</v>
      </c>
      <c r="DF129">
        <f t="shared" ref="DF129:DF145" si="29">ROUND(ROUND(AE129,2)*CX129,2)</f>
        <v>0</v>
      </c>
      <c r="DG129">
        <f t="shared" ref="DG129:DG145" si="30">ROUND(ROUND(AF129,2)*CX129,2)</f>
        <v>0</v>
      </c>
      <c r="DH129">
        <f t="shared" ref="DH129:DH145" si="31">ROUND(ROUND(AG129,2)*CX129,2)</f>
        <v>0</v>
      </c>
      <c r="DI129">
        <f t="shared" ref="DI129:DI145" si="32">ROUND(ROUND(AH129,2)*CX129,2)</f>
        <v>0</v>
      </c>
      <c r="DJ129">
        <f>DI129</f>
        <v>0</v>
      </c>
      <c r="DK129">
        <v>0</v>
      </c>
      <c r="DL129" t="s">
        <v>3</v>
      </c>
      <c r="DM129">
        <v>0</v>
      </c>
      <c r="DN129" t="s">
        <v>3</v>
      </c>
      <c r="DO129">
        <v>0</v>
      </c>
    </row>
    <row r="130" spans="1:119" x14ac:dyDescent="0.2">
      <c r="A130">
        <f>ROW(Source!A613)</f>
        <v>613</v>
      </c>
      <c r="B130">
        <v>1473091778</v>
      </c>
      <c r="C130">
        <v>1473093382</v>
      </c>
      <c r="D130">
        <v>1441836235</v>
      </c>
      <c r="E130">
        <v>1</v>
      </c>
      <c r="F130">
        <v>1</v>
      </c>
      <c r="G130">
        <v>15514512</v>
      </c>
      <c r="H130">
        <v>3</v>
      </c>
      <c r="I130" t="s">
        <v>387</v>
      </c>
      <c r="J130" t="s">
        <v>388</v>
      </c>
      <c r="K130" t="s">
        <v>389</v>
      </c>
      <c r="L130">
        <v>1346</v>
      </c>
      <c r="N130">
        <v>1009</v>
      </c>
      <c r="O130" t="s">
        <v>390</v>
      </c>
      <c r="P130" t="s">
        <v>390</v>
      </c>
      <c r="Q130">
        <v>1</v>
      </c>
      <c r="W130">
        <v>0</v>
      </c>
      <c r="X130">
        <v>-1595335418</v>
      </c>
      <c r="Y130">
        <f t="shared" si="26"/>
        <v>0.05</v>
      </c>
      <c r="AA130">
        <v>31.49</v>
      </c>
      <c r="AB130">
        <v>0</v>
      </c>
      <c r="AC130">
        <v>0</v>
      </c>
      <c r="AD130">
        <v>0</v>
      </c>
      <c r="AE130">
        <v>31.49</v>
      </c>
      <c r="AF130">
        <v>0</v>
      </c>
      <c r="AG130">
        <v>0</v>
      </c>
      <c r="AH130">
        <v>0</v>
      </c>
      <c r="AI130">
        <v>1</v>
      </c>
      <c r="AJ130">
        <v>1</v>
      </c>
      <c r="AK130">
        <v>1</v>
      </c>
      <c r="AL130">
        <v>1</v>
      </c>
      <c r="AM130">
        <v>-2</v>
      </c>
      <c r="AN130">
        <v>0</v>
      </c>
      <c r="AO130">
        <v>1</v>
      </c>
      <c r="AP130">
        <v>1</v>
      </c>
      <c r="AQ130">
        <v>0</v>
      </c>
      <c r="AR130">
        <v>0</v>
      </c>
      <c r="AS130" t="s">
        <v>3</v>
      </c>
      <c r="AT130">
        <v>0.05</v>
      </c>
      <c r="AU130" t="s">
        <v>3</v>
      </c>
      <c r="AV130">
        <v>0</v>
      </c>
      <c r="AW130">
        <v>2</v>
      </c>
      <c r="AX130">
        <v>1473458333</v>
      </c>
      <c r="AY130">
        <v>1</v>
      </c>
      <c r="AZ130">
        <v>0</v>
      </c>
      <c r="BA130">
        <v>223</v>
      </c>
      <c r="BB130">
        <v>0</v>
      </c>
      <c r="BC130">
        <v>0</v>
      </c>
      <c r="BD130">
        <v>0</v>
      </c>
      <c r="BE130">
        <v>0</v>
      </c>
      <c r="BF130">
        <v>0</v>
      </c>
      <c r="BG130">
        <v>0</v>
      </c>
      <c r="BH130">
        <v>0</v>
      </c>
      <c r="BI130">
        <v>0</v>
      </c>
      <c r="BJ130">
        <v>0</v>
      </c>
      <c r="BK130">
        <v>0</v>
      </c>
      <c r="BL130">
        <v>0</v>
      </c>
      <c r="BM130">
        <v>0</v>
      </c>
      <c r="BN130">
        <v>0</v>
      </c>
      <c r="BO130">
        <v>0</v>
      </c>
      <c r="BP130">
        <v>0</v>
      </c>
      <c r="BQ130">
        <v>0</v>
      </c>
      <c r="BR130">
        <v>0</v>
      </c>
      <c r="BS130">
        <v>0</v>
      </c>
      <c r="BT130">
        <v>0</v>
      </c>
      <c r="BU130">
        <v>0</v>
      </c>
      <c r="BV130">
        <v>0</v>
      </c>
      <c r="BW130">
        <v>0</v>
      </c>
      <c r="CV130">
        <v>0</v>
      </c>
      <c r="CW130">
        <v>0</v>
      </c>
      <c r="CX130">
        <f>ROUND(Y130*Source!I613,9)</f>
        <v>0.05</v>
      </c>
      <c r="CY130">
        <f>AA130</f>
        <v>31.49</v>
      </c>
      <c r="CZ130">
        <f>AE130</f>
        <v>31.49</v>
      </c>
      <c r="DA130">
        <f>AI130</f>
        <v>1</v>
      </c>
      <c r="DB130">
        <f t="shared" si="27"/>
        <v>1.57</v>
      </c>
      <c r="DC130">
        <f t="shared" si="28"/>
        <v>0</v>
      </c>
      <c r="DD130" t="s">
        <v>3</v>
      </c>
      <c r="DE130" t="s">
        <v>3</v>
      </c>
      <c r="DF130">
        <f t="shared" si="29"/>
        <v>1.57</v>
      </c>
      <c r="DG130">
        <f t="shared" si="30"/>
        <v>0</v>
      </c>
      <c r="DH130">
        <f t="shared" si="31"/>
        <v>0</v>
      </c>
      <c r="DI130">
        <f t="shared" si="32"/>
        <v>0</v>
      </c>
      <c r="DJ130">
        <f>DF130</f>
        <v>1.57</v>
      </c>
      <c r="DK130">
        <v>0</v>
      </c>
      <c r="DL130" t="s">
        <v>3</v>
      </c>
      <c r="DM130">
        <v>0</v>
      </c>
      <c r="DN130" t="s">
        <v>3</v>
      </c>
      <c r="DO130">
        <v>0</v>
      </c>
    </row>
    <row r="131" spans="1:119" x14ac:dyDescent="0.2">
      <c r="A131">
        <f>ROW(Source!A613)</f>
        <v>613</v>
      </c>
      <c r="B131">
        <v>1473091778</v>
      </c>
      <c r="C131">
        <v>1473093382</v>
      </c>
      <c r="D131">
        <v>1441834628</v>
      </c>
      <c r="E131">
        <v>1</v>
      </c>
      <c r="F131">
        <v>1</v>
      </c>
      <c r="G131">
        <v>15514512</v>
      </c>
      <c r="H131">
        <v>3</v>
      </c>
      <c r="I131" t="s">
        <v>436</v>
      </c>
      <c r="J131" t="s">
        <v>437</v>
      </c>
      <c r="K131" t="s">
        <v>438</v>
      </c>
      <c r="L131">
        <v>1348</v>
      </c>
      <c r="N131">
        <v>1009</v>
      </c>
      <c r="O131" t="s">
        <v>401</v>
      </c>
      <c r="P131" t="s">
        <v>401</v>
      </c>
      <c r="Q131">
        <v>1000</v>
      </c>
      <c r="W131">
        <v>0</v>
      </c>
      <c r="X131">
        <v>779500846</v>
      </c>
      <c r="Y131">
        <f t="shared" si="26"/>
        <v>3.0000000000000001E-5</v>
      </c>
      <c r="AA131">
        <v>73951.73</v>
      </c>
      <c r="AB131">
        <v>0</v>
      </c>
      <c r="AC131">
        <v>0</v>
      </c>
      <c r="AD131">
        <v>0</v>
      </c>
      <c r="AE131">
        <v>73951.73</v>
      </c>
      <c r="AF131">
        <v>0</v>
      </c>
      <c r="AG131">
        <v>0</v>
      </c>
      <c r="AH131">
        <v>0</v>
      </c>
      <c r="AI131">
        <v>1</v>
      </c>
      <c r="AJ131">
        <v>1</v>
      </c>
      <c r="AK131">
        <v>1</v>
      </c>
      <c r="AL131">
        <v>1</v>
      </c>
      <c r="AM131">
        <v>-2</v>
      </c>
      <c r="AN131">
        <v>0</v>
      </c>
      <c r="AO131">
        <v>1</v>
      </c>
      <c r="AP131">
        <v>1</v>
      </c>
      <c r="AQ131">
        <v>0</v>
      </c>
      <c r="AR131">
        <v>0</v>
      </c>
      <c r="AS131" t="s">
        <v>3</v>
      </c>
      <c r="AT131">
        <v>3.0000000000000001E-5</v>
      </c>
      <c r="AU131" t="s">
        <v>3</v>
      </c>
      <c r="AV131">
        <v>0</v>
      </c>
      <c r="AW131">
        <v>2</v>
      </c>
      <c r="AX131">
        <v>1473458334</v>
      </c>
      <c r="AY131">
        <v>1</v>
      </c>
      <c r="AZ131">
        <v>0</v>
      </c>
      <c r="BA131">
        <v>224</v>
      </c>
      <c r="BB131">
        <v>0</v>
      </c>
      <c r="BC131">
        <v>0</v>
      </c>
      <c r="BD131">
        <v>0</v>
      </c>
      <c r="BE131">
        <v>0</v>
      </c>
      <c r="BF131">
        <v>0</v>
      </c>
      <c r="BG131">
        <v>0</v>
      </c>
      <c r="BH131">
        <v>0</v>
      </c>
      <c r="BI131">
        <v>0</v>
      </c>
      <c r="BJ131">
        <v>0</v>
      </c>
      <c r="BK131">
        <v>0</v>
      </c>
      <c r="BL131">
        <v>0</v>
      </c>
      <c r="BM131">
        <v>0</v>
      </c>
      <c r="BN131">
        <v>0</v>
      </c>
      <c r="BO131">
        <v>0</v>
      </c>
      <c r="BP131">
        <v>0</v>
      </c>
      <c r="BQ131">
        <v>0</v>
      </c>
      <c r="BR131">
        <v>0</v>
      </c>
      <c r="BS131">
        <v>0</v>
      </c>
      <c r="BT131">
        <v>0</v>
      </c>
      <c r="BU131">
        <v>0</v>
      </c>
      <c r="BV131">
        <v>0</v>
      </c>
      <c r="BW131">
        <v>0</v>
      </c>
      <c r="CV131">
        <v>0</v>
      </c>
      <c r="CW131">
        <v>0</v>
      </c>
      <c r="CX131">
        <f>ROUND(Y131*Source!I613,9)</f>
        <v>3.0000000000000001E-5</v>
      </c>
      <c r="CY131">
        <f>AA131</f>
        <v>73951.73</v>
      </c>
      <c r="CZ131">
        <f>AE131</f>
        <v>73951.73</v>
      </c>
      <c r="DA131">
        <f>AI131</f>
        <v>1</v>
      </c>
      <c r="DB131">
        <f t="shared" si="27"/>
        <v>2.2200000000000002</v>
      </c>
      <c r="DC131">
        <f t="shared" si="28"/>
        <v>0</v>
      </c>
      <c r="DD131" t="s">
        <v>3</v>
      </c>
      <c r="DE131" t="s">
        <v>3</v>
      </c>
      <c r="DF131">
        <f t="shared" si="29"/>
        <v>2.2200000000000002</v>
      </c>
      <c r="DG131">
        <f t="shared" si="30"/>
        <v>0</v>
      </c>
      <c r="DH131">
        <f t="shared" si="31"/>
        <v>0</v>
      </c>
      <c r="DI131">
        <f t="shared" si="32"/>
        <v>0</v>
      </c>
      <c r="DJ131">
        <f>DF131</f>
        <v>2.2200000000000002</v>
      </c>
      <c r="DK131">
        <v>0</v>
      </c>
      <c r="DL131" t="s">
        <v>3</v>
      </c>
      <c r="DM131">
        <v>0</v>
      </c>
      <c r="DN131" t="s">
        <v>3</v>
      </c>
      <c r="DO131">
        <v>0</v>
      </c>
    </row>
    <row r="132" spans="1:119" x14ac:dyDescent="0.2">
      <c r="A132">
        <f>ROW(Source!A613)</f>
        <v>613</v>
      </c>
      <c r="B132">
        <v>1473091778</v>
      </c>
      <c r="C132">
        <v>1473093382</v>
      </c>
      <c r="D132">
        <v>1441834669</v>
      </c>
      <c r="E132">
        <v>1</v>
      </c>
      <c r="F132">
        <v>1</v>
      </c>
      <c r="G132">
        <v>15514512</v>
      </c>
      <c r="H132">
        <v>3</v>
      </c>
      <c r="I132" t="s">
        <v>451</v>
      </c>
      <c r="J132" t="s">
        <v>452</v>
      </c>
      <c r="K132" t="s">
        <v>453</v>
      </c>
      <c r="L132">
        <v>1346</v>
      </c>
      <c r="N132">
        <v>1009</v>
      </c>
      <c r="O132" t="s">
        <v>390</v>
      </c>
      <c r="P132" t="s">
        <v>390</v>
      </c>
      <c r="Q132">
        <v>1</v>
      </c>
      <c r="W132">
        <v>0</v>
      </c>
      <c r="X132">
        <v>-1813065233</v>
      </c>
      <c r="Y132">
        <f t="shared" si="26"/>
        <v>0.01</v>
      </c>
      <c r="AA132">
        <v>222.28</v>
      </c>
      <c r="AB132">
        <v>0</v>
      </c>
      <c r="AC132">
        <v>0</v>
      </c>
      <c r="AD132">
        <v>0</v>
      </c>
      <c r="AE132">
        <v>222.28</v>
      </c>
      <c r="AF132">
        <v>0</v>
      </c>
      <c r="AG132">
        <v>0</v>
      </c>
      <c r="AH132">
        <v>0</v>
      </c>
      <c r="AI132">
        <v>1</v>
      </c>
      <c r="AJ132">
        <v>1</v>
      </c>
      <c r="AK132">
        <v>1</v>
      </c>
      <c r="AL132">
        <v>1</v>
      </c>
      <c r="AM132">
        <v>-2</v>
      </c>
      <c r="AN132">
        <v>0</v>
      </c>
      <c r="AO132">
        <v>1</v>
      </c>
      <c r="AP132">
        <v>1</v>
      </c>
      <c r="AQ132">
        <v>0</v>
      </c>
      <c r="AR132">
        <v>0</v>
      </c>
      <c r="AS132" t="s">
        <v>3</v>
      </c>
      <c r="AT132">
        <v>0.01</v>
      </c>
      <c r="AU132" t="s">
        <v>3</v>
      </c>
      <c r="AV132">
        <v>0</v>
      </c>
      <c r="AW132">
        <v>2</v>
      </c>
      <c r="AX132">
        <v>1473458336</v>
      </c>
      <c r="AY132">
        <v>1</v>
      </c>
      <c r="AZ132">
        <v>0</v>
      </c>
      <c r="BA132">
        <v>225</v>
      </c>
      <c r="BB132">
        <v>0</v>
      </c>
      <c r="BC132">
        <v>0</v>
      </c>
      <c r="BD132">
        <v>0</v>
      </c>
      <c r="BE132">
        <v>0</v>
      </c>
      <c r="BF132">
        <v>0</v>
      </c>
      <c r="BG132">
        <v>0</v>
      </c>
      <c r="BH132">
        <v>0</v>
      </c>
      <c r="BI132">
        <v>0</v>
      </c>
      <c r="BJ132">
        <v>0</v>
      </c>
      <c r="BK132">
        <v>0</v>
      </c>
      <c r="BL132">
        <v>0</v>
      </c>
      <c r="BM132">
        <v>0</v>
      </c>
      <c r="BN132">
        <v>0</v>
      </c>
      <c r="BO132">
        <v>0</v>
      </c>
      <c r="BP132">
        <v>0</v>
      </c>
      <c r="BQ132">
        <v>0</v>
      </c>
      <c r="BR132">
        <v>0</v>
      </c>
      <c r="BS132">
        <v>0</v>
      </c>
      <c r="BT132">
        <v>0</v>
      </c>
      <c r="BU132">
        <v>0</v>
      </c>
      <c r="BV132">
        <v>0</v>
      </c>
      <c r="BW132">
        <v>0</v>
      </c>
      <c r="CV132">
        <v>0</v>
      </c>
      <c r="CW132">
        <v>0</v>
      </c>
      <c r="CX132">
        <f>ROUND(Y132*Source!I613,9)</f>
        <v>0.01</v>
      </c>
      <c r="CY132">
        <f>AA132</f>
        <v>222.28</v>
      </c>
      <c r="CZ132">
        <f>AE132</f>
        <v>222.28</v>
      </c>
      <c r="DA132">
        <f>AI132</f>
        <v>1</v>
      </c>
      <c r="DB132">
        <f t="shared" si="27"/>
        <v>2.2200000000000002</v>
      </c>
      <c r="DC132">
        <f t="shared" si="28"/>
        <v>0</v>
      </c>
      <c r="DD132" t="s">
        <v>3</v>
      </c>
      <c r="DE132" t="s">
        <v>3</v>
      </c>
      <c r="DF132">
        <f t="shared" si="29"/>
        <v>2.2200000000000002</v>
      </c>
      <c r="DG132">
        <f t="shared" si="30"/>
        <v>0</v>
      </c>
      <c r="DH132">
        <f t="shared" si="31"/>
        <v>0</v>
      </c>
      <c r="DI132">
        <f t="shared" si="32"/>
        <v>0</v>
      </c>
      <c r="DJ132">
        <f>DF132</f>
        <v>2.2200000000000002</v>
      </c>
      <c r="DK132">
        <v>0</v>
      </c>
      <c r="DL132" t="s">
        <v>3</v>
      </c>
      <c r="DM132">
        <v>0</v>
      </c>
      <c r="DN132" t="s">
        <v>3</v>
      </c>
      <c r="DO132">
        <v>0</v>
      </c>
    </row>
    <row r="133" spans="1:119" x14ac:dyDescent="0.2">
      <c r="A133">
        <f>ROW(Source!A614)</f>
        <v>614</v>
      </c>
      <c r="B133">
        <v>1473091778</v>
      </c>
      <c r="C133">
        <v>1473093391</v>
      </c>
      <c r="D133">
        <v>1441819193</v>
      </c>
      <c r="E133">
        <v>15514512</v>
      </c>
      <c r="F133">
        <v>1</v>
      </c>
      <c r="G133">
        <v>15514512</v>
      </c>
      <c r="H133">
        <v>1</v>
      </c>
      <c r="I133" t="s">
        <v>380</v>
      </c>
      <c r="J133" t="s">
        <v>3</v>
      </c>
      <c r="K133" t="s">
        <v>381</v>
      </c>
      <c r="L133">
        <v>1191</v>
      </c>
      <c r="N133">
        <v>1013</v>
      </c>
      <c r="O133" t="s">
        <v>382</v>
      </c>
      <c r="P133" t="s">
        <v>382</v>
      </c>
      <c r="Q133">
        <v>1</v>
      </c>
      <c r="W133">
        <v>0</v>
      </c>
      <c r="X133">
        <v>476480486</v>
      </c>
      <c r="Y133">
        <f t="shared" si="26"/>
        <v>0.96</v>
      </c>
      <c r="AA133">
        <v>0</v>
      </c>
      <c r="AB133">
        <v>0</v>
      </c>
      <c r="AC133">
        <v>0</v>
      </c>
      <c r="AD133">
        <v>0</v>
      </c>
      <c r="AE133">
        <v>0</v>
      </c>
      <c r="AF133">
        <v>0</v>
      </c>
      <c r="AG133">
        <v>0</v>
      </c>
      <c r="AH133">
        <v>0</v>
      </c>
      <c r="AI133">
        <v>1</v>
      </c>
      <c r="AJ133">
        <v>1</v>
      </c>
      <c r="AK133">
        <v>1</v>
      </c>
      <c r="AL133">
        <v>1</v>
      </c>
      <c r="AM133">
        <v>-2</v>
      </c>
      <c r="AN133">
        <v>0</v>
      </c>
      <c r="AO133">
        <v>1</v>
      </c>
      <c r="AP133">
        <v>1</v>
      </c>
      <c r="AQ133">
        <v>0</v>
      </c>
      <c r="AR133">
        <v>0</v>
      </c>
      <c r="AS133" t="s">
        <v>3</v>
      </c>
      <c r="AT133">
        <v>0.96</v>
      </c>
      <c r="AU133" t="s">
        <v>3</v>
      </c>
      <c r="AV133">
        <v>1</v>
      </c>
      <c r="AW133">
        <v>2</v>
      </c>
      <c r="AX133">
        <v>1473458363</v>
      </c>
      <c r="AY133">
        <v>1</v>
      </c>
      <c r="AZ133">
        <v>0</v>
      </c>
      <c r="BA133">
        <v>226</v>
      </c>
      <c r="BB133">
        <v>0</v>
      </c>
      <c r="BC133">
        <v>0</v>
      </c>
      <c r="BD133">
        <v>0</v>
      </c>
      <c r="BE133">
        <v>0</v>
      </c>
      <c r="BF133">
        <v>0</v>
      </c>
      <c r="BG133">
        <v>0</v>
      </c>
      <c r="BH133">
        <v>0</v>
      </c>
      <c r="BI133">
        <v>0</v>
      </c>
      <c r="BJ133">
        <v>0</v>
      </c>
      <c r="BK133">
        <v>0</v>
      </c>
      <c r="BL133">
        <v>0</v>
      </c>
      <c r="BM133">
        <v>0</v>
      </c>
      <c r="BN133">
        <v>0</v>
      </c>
      <c r="BO133">
        <v>0</v>
      </c>
      <c r="BP133">
        <v>0</v>
      </c>
      <c r="BQ133">
        <v>0</v>
      </c>
      <c r="BR133">
        <v>0</v>
      </c>
      <c r="BS133">
        <v>0</v>
      </c>
      <c r="BT133">
        <v>0</v>
      </c>
      <c r="BU133">
        <v>0</v>
      </c>
      <c r="BV133">
        <v>0</v>
      </c>
      <c r="BW133">
        <v>0</v>
      </c>
      <c r="CU133">
        <f>ROUND(AT133*Source!I614*AH133*AL133,2)</f>
        <v>0</v>
      </c>
      <c r="CV133">
        <f>ROUND(Y133*Source!I614,9)</f>
        <v>144</v>
      </c>
      <c r="CW133">
        <v>0</v>
      </c>
      <c r="CX133">
        <f>ROUND(Y133*Source!I614,9)</f>
        <v>144</v>
      </c>
      <c r="CY133">
        <f>AD133</f>
        <v>0</v>
      </c>
      <c r="CZ133">
        <f>AH133</f>
        <v>0</v>
      </c>
      <c r="DA133">
        <f>AL133</f>
        <v>1</v>
      </c>
      <c r="DB133">
        <f t="shared" si="27"/>
        <v>0</v>
      </c>
      <c r="DC133">
        <f t="shared" si="28"/>
        <v>0</v>
      </c>
      <c r="DD133" t="s">
        <v>3</v>
      </c>
      <c r="DE133" t="s">
        <v>3</v>
      </c>
      <c r="DF133">
        <f t="shared" si="29"/>
        <v>0</v>
      </c>
      <c r="DG133">
        <f t="shared" si="30"/>
        <v>0</v>
      </c>
      <c r="DH133">
        <f t="shared" si="31"/>
        <v>0</v>
      </c>
      <c r="DI133">
        <f t="shared" si="32"/>
        <v>0</v>
      </c>
      <c r="DJ133">
        <f>DI133</f>
        <v>0</v>
      </c>
      <c r="DK133">
        <v>0</v>
      </c>
      <c r="DL133" t="s">
        <v>3</v>
      </c>
      <c r="DM133">
        <v>0</v>
      </c>
      <c r="DN133" t="s">
        <v>3</v>
      </c>
      <c r="DO133">
        <v>0</v>
      </c>
    </row>
    <row r="134" spans="1:119" x14ac:dyDescent="0.2">
      <c r="A134">
        <f>ROW(Source!A614)</f>
        <v>614</v>
      </c>
      <c r="B134">
        <v>1473091778</v>
      </c>
      <c r="C134">
        <v>1473093391</v>
      </c>
      <c r="D134">
        <v>1441836235</v>
      </c>
      <c r="E134">
        <v>1</v>
      </c>
      <c r="F134">
        <v>1</v>
      </c>
      <c r="G134">
        <v>15514512</v>
      </c>
      <c r="H134">
        <v>3</v>
      </c>
      <c r="I134" t="s">
        <v>387</v>
      </c>
      <c r="J134" t="s">
        <v>388</v>
      </c>
      <c r="K134" t="s">
        <v>389</v>
      </c>
      <c r="L134">
        <v>1346</v>
      </c>
      <c r="N134">
        <v>1009</v>
      </c>
      <c r="O134" t="s">
        <v>390</v>
      </c>
      <c r="P134" t="s">
        <v>390</v>
      </c>
      <c r="Q134">
        <v>1</v>
      </c>
      <c r="W134">
        <v>0</v>
      </c>
      <c r="X134">
        <v>-1595335418</v>
      </c>
      <c r="Y134">
        <f t="shared" si="26"/>
        <v>0.05</v>
      </c>
      <c r="AA134">
        <v>31.49</v>
      </c>
      <c r="AB134">
        <v>0</v>
      </c>
      <c r="AC134">
        <v>0</v>
      </c>
      <c r="AD134">
        <v>0</v>
      </c>
      <c r="AE134">
        <v>31.49</v>
      </c>
      <c r="AF134">
        <v>0</v>
      </c>
      <c r="AG134">
        <v>0</v>
      </c>
      <c r="AH134">
        <v>0</v>
      </c>
      <c r="AI134">
        <v>1</v>
      </c>
      <c r="AJ134">
        <v>1</v>
      </c>
      <c r="AK134">
        <v>1</v>
      </c>
      <c r="AL134">
        <v>1</v>
      </c>
      <c r="AM134">
        <v>-2</v>
      </c>
      <c r="AN134">
        <v>0</v>
      </c>
      <c r="AO134">
        <v>1</v>
      </c>
      <c r="AP134">
        <v>1</v>
      </c>
      <c r="AQ134">
        <v>0</v>
      </c>
      <c r="AR134">
        <v>0</v>
      </c>
      <c r="AS134" t="s">
        <v>3</v>
      </c>
      <c r="AT134">
        <v>0.05</v>
      </c>
      <c r="AU134" t="s">
        <v>3</v>
      </c>
      <c r="AV134">
        <v>0</v>
      </c>
      <c r="AW134">
        <v>2</v>
      </c>
      <c r="AX134">
        <v>1473458364</v>
      </c>
      <c r="AY134">
        <v>1</v>
      </c>
      <c r="AZ134">
        <v>0</v>
      </c>
      <c r="BA134">
        <v>227</v>
      </c>
      <c r="BB134">
        <v>0</v>
      </c>
      <c r="BC134">
        <v>0</v>
      </c>
      <c r="BD134">
        <v>0</v>
      </c>
      <c r="BE134">
        <v>0</v>
      </c>
      <c r="BF134">
        <v>0</v>
      </c>
      <c r="BG134">
        <v>0</v>
      </c>
      <c r="BH134">
        <v>0</v>
      </c>
      <c r="BI134">
        <v>0</v>
      </c>
      <c r="BJ134">
        <v>0</v>
      </c>
      <c r="BK134">
        <v>0</v>
      </c>
      <c r="BL134">
        <v>0</v>
      </c>
      <c r="BM134">
        <v>0</v>
      </c>
      <c r="BN134">
        <v>0</v>
      </c>
      <c r="BO134">
        <v>0</v>
      </c>
      <c r="BP134">
        <v>0</v>
      </c>
      <c r="BQ134">
        <v>0</v>
      </c>
      <c r="BR134">
        <v>0</v>
      </c>
      <c r="BS134">
        <v>0</v>
      </c>
      <c r="BT134">
        <v>0</v>
      </c>
      <c r="BU134">
        <v>0</v>
      </c>
      <c r="BV134">
        <v>0</v>
      </c>
      <c r="BW134">
        <v>0</v>
      </c>
      <c r="CV134">
        <v>0</v>
      </c>
      <c r="CW134">
        <v>0</v>
      </c>
      <c r="CX134">
        <f>ROUND(Y134*Source!I614,9)</f>
        <v>7.5</v>
      </c>
      <c r="CY134">
        <f>AA134</f>
        <v>31.49</v>
      </c>
      <c r="CZ134">
        <f>AE134</f>
        <v>31.49</v>
      </c>
      <c r="DA134">
        <f>AI134</f>
        <v>1</v>
      </c>
      <c r="DB134">
        <f t="shared" si="27"/>
        <v>1.57</v>
      </c>
      <c r="DC134">
        <f t="shared" si="28"/>
        <v>0</v>
      </c>
      <c r="DD134" t="s">
        <v>3</v>
      </c>
      <c r="DE134" t="s">
        <v>3</v>
      </c>
      <c r="DF134">
        <f t="shared" si="29"/>
        <v>236.18</v>
      </c>
      <c r="DG134">
        <f t="shared" si="30"/>
        <v>0</v>
      </c>
      <c r="DH134">
        <f t="shared" si="31"/>
        <v>0</v>
      </c>
      <c r="DI134">
        <f t="shared" si="32"/>
        <v>0</v>
      </c>
      <c r="DJ134">
        <f>DF134</f>
        <v>236.18</v>
      </c>
      <c r="DK134">
        <v>0</v>
      </c>
      <c r="DL134" t="s">
        <v>3</v>
      </c>
      <c r="DM134">
        <v>0</v>
      </c>
      <c r="DN134" t="s">
        <v>3</v>
      </c>
      <c r="DO134">
        <v>0</v>
      </c>
    </row>
    <row r="135" spans="1:119" x14ac:dyDescent="0.2">
      <c r="A135">
        <f>ROW(Source!A614)</f>
        <v>614</v>
      </c>
      <c r="B135">
        <v>1473091778</v>
      </c>
      <c r="C135">
        <v>1473093391</v>
      </c>
      <c r="D135">
        <v>1441834628</v>
      </c>
      <c r="E135">
        <v>1</v>
      </c>
      <c r="F135">
        <v>1</v>
      </c>
      <c r="G135">
        <v>15514512</v>
      </c>
      <c r="H135">
        <v>3</v>
      </c>
      <c r="I135" t="s">
        <v>436</v>
      </c>
      <c r="J135" t="s">
        <v>437</v>
      </c>
      <c r="K135" t="s">
        <v>438</v>
      </c>
      <c r="L135">
        <v>1348</v>
      </c>
      <c r="N135">
        <v>1009</v>
      </c>
      <c r="O135" t="s">
        <v>401</v>
      </c>
      <c r="P135" t="s">
        <v>401</v>
      </c>
      <c r="Q135">
        <v>1000</v>
      </c>
      <c r="W135">
        <v>0</v>
      </c>
      <c r="X135">
        <v>779500846</v>
      </c>
      <c r="Y135">
        <f t="shared" si="26"/>
        <v>3.0000000000000001E-5</v>
      </c>
      <c r="AA135">
        <v>73951.73</v>
      </c>
      <c r="AB135">
        <v>0</v>
      </c>
      <c r="AC135">
        <v>0</v>
      </c>
      <c r="AD135">
        <v>0</v>
      </c>
      <c r="AE135">
        <v>73951.73</v>
      </c>
      <c r="AF135">
        <v>0</v>
      </c>
      <c r="AG135">
        <v>0</v>
      </c>
      <c r="AH135">
        <v>0</v>
      </c>
      <c r="AI135">
        <v>1</v>
      </c>
      <c r="AJ135">
        <v>1</v>
      </c>
      <c r="AK135">
        <v>1</v>
      </c>
      <c r="AL135">
        <v>1</v>
      </c>
      <c r="AM135">
        <v>-2</v>
      </c>
      <c r="AN135">
        <v>0</v>
      </c>
      <c r="AO135">
        <v>1</v>
      </c>
      <c r="AP135">
        <v>1</v>
      </c>
      <c r="AQ135">
        <v>0</v>
      </c>
      <c r="AR135">
        <v>0</v>
      </c>
      <c r="AS135" t="s">
        <v>3</v>
      </c>
      <c r="AT135">
        <v>3.0000000000000001E-5</v>
      </c>
      <c r="AU135" t="s">
        <v>3</v>
      </c>
      <c r="AV135">
        <v>0</v>
      </c>
      <c r="AW135">
        <v>2</v>
      </c>
      <c r="AX135">
        <v>1473458365</v>
      </c>
      <c r="AY135">
        <v>1</v>
      </c>
      <c r="AZ135">
        <v>0</v>
      </c>
      <c r="BA135">
        <v>228</v>
      </c>
      <c r="BB135">
        <v>0</v>
      </c>
      <c r="BC135">
        <v>0</v>
      </c>
      <c r="BD135">
        <v>0</v>
      </c>
      <c r="BE135">
        <v>0</v>
      </c>
      <c r="BF135">
        <v>0</v>
      </c>
      <c r="BG135">
        <v>0</v>
      </c>
      <c r="BH135">
        <v>0</v>
      </c>
      <c r="BI135">
        <v>0</v>
      </c>
      <c r="BJ135">
        <v>0</v>
      </c>
      <c r="BK135">
        <v>0</v>
      </c>
      <c r="BL135">
        <v>0</v>
      </c>
      <c r="BM135">
        <v>0</v>
      </c>
      <c r="BN135">
        <v>0</v>
      </c>
      <c r="BO135">
        <v>0</v>
      </c>
      <c r="BP135">
        <v>0</v>
      </c>
      <c r="BQ135">
        <v>0</v>
      </c>
      <c r="BR135">
        <v>0</v>
      </c>
      <c r="BS135">
        <v>0</v>
      </c>
      <c r="BT135">
        <v>0</v>
      </c>
      <c r="BU135">
        <v>0</v>
      </c>
      <c r="BV135">
        <v>0</v>
      </c>
      <c r="BW135">
        <v>0</v>
      </c>
      <c r="CV135">
        <v>0</v>
      </c>
      <c r="CW135">
        <v>0</v>
      </c>
      <c r="CX135">
        <f>ROUND(Y135*Source!I614,9)</f>
        <v>4.4999999999999997E-3</v>
      </c>
      <c r="CY135">
        <f>AA135</f>
        <v>73951.73</v>
      </c>
      <c r="CZ135">
        <f>AE135</f>
        <v>73951.73</v>
      </c>
      <c r="DA135">
        <f>AI135</f>
        <v>1</v>
      </c>
      <c r="DB135">
        <f t="shared" si="27"/>
        <v>2.2200000000000002</v>
      </c>
      <c r="DC135">
        <f t="shared" si="28"/>
        <v>0</v>
      </c>
      <c r="DD135" t="s">
        <v>3</v>
      </c>
      <c r="DE135" t="s">
        <v>3</v>
      </c>
      <c r="DF135">
        <f t="shared" si="29"/>
        <v>332.78</v>
      </c>
      <c r="DG135">
        <f t="shared" si="30"/>
        <v>0</v>
      </c>
      <c r="DH135">
        <f t="shared" si="31"/>
        <v>0</v>
      </c>
      <c r="DI135">
        <f t="shared" si="32"/>
        <v>0</v>
      </c>
      <c r="DJ135">
        <f>DF135</f>
        <v>332.78</v>
      </c>
      <c r="DK135">
        <v>0</v>
      </c>
      <c r="DL135" t="s">
        <v>3</v>
      </c>
      <c r="DM135">
        <v>0</v>
      </c>
      <c r="DN135" t="s">
        <v>3</v>
      </c>
      <c r="DO135">
        <v>0</v>
      </c>
    </row>
    <row r="136" spans="1:119" x14ac:dyDescent="0.2">
      <c r="A136">
        <f>ROW(Source!A614)</f>
        <v>614</v>
      </c>
      <c r="B136">
        <v>1473091778</v>
      </c>
      <c r="C136">
        <v>1473093391</v>
      </c>
      <c r="D136">
        <v>1441834669</v>
      </c>
      <c r="E136">
        <v>1</v>
      </c>
      <c r="F136">
        <v>1</v>
      </c>
      <c r="G136">
        <v>15514512</v>
      </c>
      <c r="H136">
        <v>3</v>
      </c>
      <c r="I136" t="s">
        <v>451</v>
      </c>
      <c r="J136" t="s">
        <v>452</v>
      </c>
      <c r="K136" t="s">
        <v>453</v>
      </c>
      <c r="L136">
        <v>1346</v>
      </c>
      <c r="N136">
        <v>1009</v>
      </c>
      <c r="O136" t="s">
        <v>390</v>
      </c>
      <c r="P136" t="s">
        <v>390</v>
      </c>
      <c r="Q136">
        <v>1</v>
      </c>
      <c r="W136">
        <v>0</v>
      </c>
      <c r="X136">
        <v>-1813065233</v>
      </c>
      <c r="Y136">
        <f t="shared" si="26"/>
        <v>0.01</v>
      </c>
      <c r="AA136">
        <v>222.28</v>
      </c>
      <c r="AB136">
        <v>0</v>
      </c>
      <c r="AC136">
        <v>0</v>
      </c>
      <c r="AD136">
        <v>0</v>
      </c>
      <c r="AE136">
        <v>222.28</v>
      </c>
      <c r="AF136">
        <v>0</v>
      </c>
      <c r="AG136">
        <v>0</v>
      </c>
      <c r="AH136">
        <v>0</v>
      </c>
      <c r="AI136">
        <v>1</v>
      </c>
      <c r="AJ136">
        <v>1</v>
      </c>
      <c r="AK136">
        <v>1</v>
      </c>
      <c r="AL136">
        <v>1</v>
      </c>
      <c r="AM136">
        <v>-2</v>
      </c>
      <c r="AN136">
        <v>0</v>
      </c>
      <c r="AO136">
        <v>1</v>
      </c>
      <c r="AP136">
        <v>1</v>
      </c>
      <c r="AQ136">
        <v>0</v>
      </c>
      <c r="AR136">
        <v>0</v>
      </c>
      <c r="AS136" t="s">
        <v>3</v>
      </c>
      <c r="AT136">
        <v>0.01</v>
      </c>
      <c r="AU136" t="s">
        <v>3</v>
      </c>
      <c r="AV136">
        <v>0</v>
      </c>
      <c r="AW136">
        <v>2</v>
      </c>
      <c r="AX136">
        <v>1473458366</v>
      </c>
      <c r="AY136">
        <v>1</v>
      </c>
      <c r="AZ136">
        <v>0</v>
      </c>
      <c r="BA136">
        <v>229</v>
      </c>
      <c r="BB136">
        <v>0</v>
      </c>
      <c r="BC136">
        <v>0</v>
      </c>
      <c r="BD136">
        <v>0</v>
      </c>
      <c r="BE136">
        <v>0</v>
      </c>
      <c r="BF136">
        <v>0</v>
      </c>
      <c r="BG136">
        <v>0</v>
      </c>
      <c r="BH136">
        <v>0</v>
      </c>
      <c r="BI136">
        <v>0</v>
      </c>
      <c r="BJ136">
        <v>0</v>
      </c>
      <c r="BK136">
        <v>0</v>
      </c>
      <c r="BL136">
        <v>0</v>
      </c>
      <c r="BM136">
        <v>0</v>
      </c>
      <c r="BN136">
        <v>0</v>
      </c>
      <c r="BO136">
        <v>0</v>
      </c>
      <c r="BP136">
        <v>0</v>
      </c>
      <c r="BQ136">
        <v>0</v>
      </c>
      <c r="BR136">
        <v>0</v>
      </c>
      <c r="BS136">
        <v>0</v>
      </c>
      <c r="BT136">
        <v>0</v>
      </c>
      <c r="BU136">
        <v>0</v>
      </c>
      <c r="BV136">
        <v>0</v>
      </c>
      <c r="BW136">
        <v>0</v>
      </c>
      <c r="CV136">
        <v>0</v>
      </c>
      <c r="CW136">
        <v>0</v>
      </c>
      <c r="CX136">
        <f>ROUND(Y136*Source!I614,9)</f>
        <v>1.5</v>
      </c>
      <c r="CY136">
        <f>AA136</f>
        <v>222.28</v>
      </c>
      <c r="CZ136">
        <f>AE136</f>
        <v>222.28</v>
      </c>
      <c r="DA136">
        <f>AI136</f>
        <v>1</v>
      </c>
      <c r="DB136">
        <f t="shared" si="27"/>
        <v>2.2200000000000002</v>
      </c>
      <c r="DC136">
        <f t="shared" si="28"/>
        <v>0</v>
      </c>
      <c r="DD136" t="s">
        <v>3</v>
      </c>
      <c r="DE136" t="s">
        <v>3</v>
      </c>
      <c r="DF136">
        <f t="shared" si="29"/>
        <v>333.42</v>
      </c>
      <c r="DG136">
        <f t="shared" si="30"/>
        <v>0</v>
      </c>
      <c r="DH136">
        <f t="shared" si="31"/>
        <v>0</v>
      </c>
      <c r="DI136">
        <f t="shared" si="32"/>
        <v>0</v>
      </c>
      <c r="DJ136">
        <f>DF136</f>
        <v>333.42</v>
      </c>
      <c r="DK136">
        <v>0</v>
      </c>
      <c r="DL136" t="s">
        <v>3</v>
      </c>
      <c r="DM136">
        <v>0</v>
      </c>
      <c r="DN136" t="s">
        <v>3</v>
      </c>
      <c r="DO136">
        <v>0</v>
      </c>
    </row>
    <row r="137" spans="1:119" x14ac:dyDescent="0.2">
      <c r="A137">
        <f>ROW(Source!A615)</f>
        <v>615</v>
      </c>
      <c r="B137">
        <v>1473091778</v>
      </c>
      <c r="C137">
        <v>1473093400</v>
      </c>
      <c r="D137">
        <v>1441819193</v>
      </c>
      <c r="E137">
        <v>15514512</v>
      </c>
      <c r="F137">
        <v>1</v>
      </c>
      <c r="G137">
        <v>15514512</v>
      </c>
      <c r="H137">
        <v>1</v>
      </c>
      <c r="I137" t="s">
        <v>380</v>
      </c>
      <c r="J137" t="s">
        <v>3</v>
      </c>
      <c r="K137" t="s">
        <v>381</v>
      </c>
      <c r="L137">
        <v>1191</v>
      </c>
      <c r="N137">
        <v>1013</v>
      </c>
      <c r="O137" t="s">
        <v>382</v>
      </c>
      <c r="P137" t="s">
        <v>382</v>
      </c>
      <c r="Q137">
        <v>1</v>
      </c>
      <c r="W137">
        <v>0</v>
      </c>
      <c r="X137">
        <v>476480486</v>
      </c>
      <c r="Y137">
        <f t="shared" si="26"/>
        <v>0.96</v>
      </c>
      <c r="AA137">
        <v>0</v>
      </c>
      <c r="AB137">
        <v>0</v>
      </c>
      <c r="AC137">
        <v>0</v>
      </c>
      <c r="AD137">
        <v>0</v>
      </c>
      <c r="AE137">
        <v>0</v>
      </c>
      <c r="AF137">
        <v>0</v>
      </c>
      <c r="AG137">
        <v>0</v>
      </c>
      <c r="AH137">
        <v>0</v>
      </c>
      <c r="AI137">
        <v>1</v>
      </c>
      <c r="AJ137">
        <v>1</v>
      </c>
      <c r="AK137">
        <v>1</v>
      </c>
      <c r="AL137">
        <v>1</v>
      </c>
      <c r="AM137">
        <v>-2</v>
      </c>
      <c r="AN137">
        <v>0</v>
      </c>
      <c r="AO137">
        <v>1</v>
      </c>
      <c r="AP137">
        <v>1</v>
      </c>
      <c r="AQ137">
        <v>0</v>
      </c>
      <c r="AR137">
        <v>0</v>
      </c>
      <c r="AS137" t="s">
        <v>3</v>
      </c>
      <c r="AT137">
        <v>0.96</v>
      </c>
      <c r="AU137" t="s">
        <v>3</v>
      </c>
      <c r="AV137">
        <v>1</v>
      </c>
      <c r="AW137">
        <v>2</v>
      </c>
      <c r="AX137">
        <v>1473458404</v>
      </c>
      <c r="AY137">
        <v>1</v>
      </c>
      <c r="AZ137">
        <v>0</v>
      </c>
      <c r="BA137">
        <v>230</v>
      </c>
      <c r="BB137">
        <v>0</v>
      </c>
      <c r="BC137">
        <v>0</v>
      </c>
      <c r="BD137">
        <v>0</v>
      </c>
      <c r="BE137">
        <v>0</v>
      </c>
      <c r="BF137">
        <v>0</v>
      </c>
      <c r="BG137">
        <v>0</v>
      </c>
      <c r="BH137">
        <v>0</v>
      </c>
      <c r="BI137">
        <v>0</v>
      </c>
      <c r="BJ137">
        <v>0</v>
      </c>
      <c r="BK137">
        <v>0</v>
      </c>
      <c r="BL137">
        <v>0</v>
      </c>
      <c r="BM137">
        <v>0</v>
      </c>
      <c r="BN137">
        <v>0</v>
      </c>
      <c r="BO137">
        <v>0</v>
      </c>
      <c r="BP137">
        <v>0</v>
      </c>
      <c r="BQ137">
        <v>0</v>
      </c>
      <c r="BR137">
        <v>0</v>
      </c>
      <c r="BS137">
        <v>0</v>
      </c>
      <c r="BT137">
        <v>0</v>
      </c>
      <c r="BU137">
        <v>0</v>
      </c>
      <c r="BV137">
        <v>0</v>
      </c>
      <c r="BW137">
        <v>0</v>
      </c>
      <c r="CU137">
        <f>ROUND(AT137*Source!I615*AH137*AL137,2)</f>
        <v>0</v>
      </c>
      <c r="CV137">
        <f>ROUND(Y137*Source!I615,9)</f>
        <v>96</v>
      </c>
      <c r="CW137">
        <v>0</v>
      </c>
      <c r="CX137">
        <f>ROUND(Y137*Source!I615,9)</f>
        <v>96</v>
      </c>
      <c r="CY137">
        <f>AD137</f>
        <v>0</v>
      </c>
      <c r="CZ137">
        <f>AH137</f>
        <v>0</v>
      </c>
      <c r="DA137">
        <f>AL137</f>
        <v>1</v>
      </c>
      <c r="DB137">
        <f t="shared" si="27"/>
        <v>0</v>
      </c>
      <c r="DC137">
        <f t="shared" si="28"/>
        <v>0</v>
      </c>
      <c r="DD137" t="s">
        <v>3</v>
      </c>
      <c r="DE137" t="s">
        <v>3</v>
      </c>
      <c r="DF137">
        <f t="shared" si="29"/>
        <v>0</v>
      </c>
      <c r="DG137">
        <f t="shared" si="30"/>
        <v>0</v>
      </c>
      <c r="DH137">
        <f t="shared" si="31"/>
        <v>0</v>
      </c>
      <c r="DI137">
        <f t="shared" si="32"/>
        <v>0</v>
      </c>
      <c r="DJ137">
        <f>DI137</f>
        <v>0</v>
      </c>
      <c r="DK137">
        <v>0</v>
      </c>
      <c r="DL137" t="s">
        <v>3</v>
      </c>
      <c r="DM137">
        <v>0</v>
      </c>
      <c r="DN137" t="s">
        <v>3</v>
      </c>
      <c r="DO137">
        <v>0</v>
      </c>
    </row>
    <row r="138" spans="1:119" x14ac:dyDescent="0.2">
      <c r="A138">
        <f>ROW(Source!A615)</f>
        <v>615</v>
      </c>
      <c r="B138">
        <v>1473091778</v>
      </c>
      <c r="C138">
        <v>1473093400</v>
      </c>
      <c r="D138">
        <v>1441836235</v>
      </c>
      <c r="E138">
        <v>1</v>
      </c>
      <c r="F138">
        <v>1</v>
      </c>
      <c r="G138">
        <v>15514512</v>
      </c>
      <c r="H138">
        <v>3</v>
      </c>
      <c r="I138" t="s">
        <v>387</v>
      </c>
      <c r="J138" t="s">
        <v>388</v>
      </c>
      <c r="K138" t="s">
        <v>389</v>
      </c>
      <c r="L138">
        <v>1346</v>
      </c>
      <c r="N138">
        <v>1009</v>
      </c>
      <c r="O138" t="s">
        <v>390</v>
      </c>
      <c r="P138" t="s">
        <v>390</v>
      </c>
      <c r="Q138">
        <v>1</v>
      </c>
      <c r="W138">
        <v>0</v>
      </c>
      <c r="X138">
        <v>-1595335418</v>
      </c>
      <c r="Y138">
        <f t="shared" si="26"/>
        <v>0.05</v>
      </c>
      <c r="AA138">
        <v>31.49</v>
      </c>
      <c r="AB138">
        <v>0</v>
      </c>
      <c r="AC138">
        <v>0</v>
      </c>
      <c r="AD138">
        <v>0</v>
      </c>
      <c r="AE138">
        <v>31.49</v>
      </c>
      <c r="AF138">
        <v>0</v>
      </c>
      <c r="AG138">
        <v>0</v>
      </c>
      <c r="AH138">
        <v>0</v>
      </c>
      <c r="AI138">
        <v>1</v>
      </c>
      <c r="AJ138">
        <v>1</v>
      </c>
      <c r="AK138">
        <v>1</v>
      </c>
      <c r="AL138">
        <v>1</v>
      </c>
      <c r="AM138">
        <v>-2</v>
      </c>
      <c r="AN138">
        <v>0</v>
      </c>
      <c r="AO138">
        <v>1</v>
      </c>
      <c r="AP138">
        <v>1</v>
      </c>
      <c r="AQ138">
        <v>0</v>
      </c>
      <c r="AR138">
        <v>0</v>
      </c>
      <c r="AS138" t="s">
        <v>3</v>
      </c>
      <c r="AT138">
        <v>0.05</v>
      </c>
      <c r="AU138" t="s">
        <v>3</v>
      </c>
      <c r="AV138">
        <v>0</v>
      </c>
      <c r="AW138">
        <v>2</v>
      </c>
      <c r="AX138">
        <v>1473458405</v>
      </c>
      <c r="AY138">
        <v>1</v>
      </c>
      <c r="AZ138">
        <v>0</v>
      </c>
      <c r="BA138">
        <v>231</v>
      </c>
      <c r="BB138">
        <v>0</v>
      </c>
      <c r="BC138">
        <v>0</v>
      </c>
      <c r="BD138">
        <v>0</v>
      </c>
      <c r="BE138">
        <v>0</v>
      </c>
      <c r="BF138">
        <v>0</v>
      </c>
      <c r="BG138">
        <v>0</v>
      </c>
      <c r="BH138">
        <v>0</v>
      </c>
      <c r="BI138">
        <v>0</v>
      </c>
      <c r="BJ138">
        <v>0</v>
      </c>
      <c r="BK138">
        <v>0</v>
      </c>
      <c r="BL138">
        <v>0</v>
      </c>
      <c r="BM138">
        <v>0</v>
      </c>
      <c r="BN138">
        <v>0</v>
      </c>
      <c r="BO138">
        <v>0</v>
      </c>
      <c r="BP138">
        <v>0</v>
      </c>
      <c r="BQ138">
        <v>0</v>
      </c>
      <c r="BR138">
        <v>0</v>
      </c>
      <c r="BS138">
        <v>0</v>
      </c>
      <c r="BT138">
        <v>0</v>
      </c>
      <c r="BU138">
        <v>0</v>
      </c>
      <c r="BV138">
        <v>0</v>
      </c>
      <c r="BW138">
        <v>0</v>
      </c>
      <c r="CV138">
        <v>0</v>
      </c>
      <c r="CW138">
        <v>0</v>
      </c>
      <c r="CX138">
        <f>ROUND(Y138*Source!I615,9)</f>
        <v>5</v>
      </c>
      <c r="CY138">
        <f>AA138</f>
        <v>31.49</v>
      </c>
      <c r="CZ138">
        <f>AE138</f>
        <v>31.49</v>
      </c>
      <c r="DA138">
        <f>AI138</f>
        <v>1</v>
      </c>
      <c r="DB138">
        <f t="shared" si="27"/>
        <v>1.57</v>
      </c>
      <c r="DC138">
        <f t="shared" si="28"/>
        <v>0</v>
      </c>
      <c r="DD138" t="s">
        <v>3</v>
      </c>
      <c r="DE138" t="s">
        <v>3</v>
      </c>
      <c r="DF138">
        <f t="shared" si="29"/>
        <v>157.44999999999999</v>
      </c>
      <c r="DG138">
        <f t="shared" si="30"/>
        <v>0</v>
      </c>
      <c r="DH138">
        <f t="shared" si="31"/>
        <v>0</v>
      </c>
      <c r="DI138">
        <f t="shared" si="32"/>
        <v>0</v>
      </c>
      <c r="DJ138">
        <f>DF138</f>
        <v>157.44999999999999</v>
      </c>
      <c r="DK138">
        <v>0</v>
      </c>
      <c r="DL138" t="s">
        <v>3</v>
      </c>
      <c r="DM138">
        <v>0</v>
      </c>
      <c r="DN138" t="s">
        <v>3</v>
      </c>
      <c r="DO138">
        <v>0</v>
      </c>
    </row>
    <row r="139" spans="1:119" x14ac:dyDescent="0.2">
      <c r="A139">
        <f>ROW(Source!A615)</f>
        <v>615</v>
      </c>
      <c r="B139">
        <v>1473091778</v>
      </c>
      <c r="C139">
        <v>1473093400</v>
      </c>
      <c r="D139">
        <v>1441834628</v>
      </c>
      <c r="E139">
        <v>1</v>
      </c>
      <c r="F139">
        <v>1</v>
      </c>
      <c r="G139">
        <v>15514512</v>
      </c>
      <c r="H139">
        <v>3</v>
      </c>
      <c r="I139" t="s">
        <v>436</v>
      </c>
      <c r="J139" t="s">
        <v>437</v>
      </c>
      <c r="K139" t="s">
        <v>438</v>
      </c>
      <c r="L139">
        <v>1348</v>
      </c>
      <c r="N139">
        <v>1009</v>
      </c>
      <c r="O139" t="s">
        <v>401</v>
      </c>
      <c r="P139" t="s">
        <v>401</v>
      </c>
      <c r="Q139">
        <v>1000</v>
      </c>
      <c r="W139">
        <v>0</v>
      </c>
      <c r="X139">
        <v>779500846</v>
      </c>
      <c r="Y139">
        <f t="shared" si="26"/>
        <v>3.0000000000000001E-5</v>
      </c>
      <c r="AA139">
        <v>73951.73</v>
      </c>
      <c r="AB139">
        <v>0</v>
      </c>
      <c r="AC139">
        <v>0</v>
      </c>
      <c r="AD139">
        <v>0</v>
      </c>
      <c r="AE139">
        <v>73951.73</v>
      </c>
      <c r="AF139">
        <v>0</v>
      </c>
      <c r="AG139">
        <v>0</v>
      </c>
      <c r="AH139">
        <v>0</v>
      </c>
      <c r="AI139">
        <v>1</v>
      </c>
      <c r="AJ139">
        <v>1</v>
      </c>
      <c r="AK139">
        <v>1</v>
      </c>
      <c r="AL139">
        <v>1</v>
      </c>
      <c r="AM139">
        <v>-2</v>
      </c>
      <c r="AN139">
        <v>0</v>
      </c>
      <c r="AO139">
        <v>1</v>
      </c>
      <c r="AP139">
        <v>1</v>
      </c>
      <c r="AQ139">
        <v>0</v>
      </c>
      <c r="AR139">
        <v>0</v>
      </c>
      <c r="AS139" t="s">
        <v>3</v>
      </c>
      <c r="AT139">
        <v>3.0000000000000001E-5</v>
      </c>
      <c r="AU139" t="s">
        <v>3</v>
      </c>
      <c r="AV139">
        <v>0</v>
      </c>
      <c r="AW139">
        <v>2</v>
      </c>
      <c r="AX139">
        <v>1473458406</v>
      </c>
      <c r="AY139">
        <v>1</v>
      </c>
      <c r="AZ139">
        <v>0</v>
      </c>
      <c r="BA139">
        <v>232</v>
      </c>
      <c r="BB139">
        <v>0</v>
      </c>
      <c r="BC139">
        <v>0</v>
      </c>
      <c r="BD139">
        <v>0</v>
      </c>
      <c r="BE139">
        <v>0</v>
      </c>
      <c r="BF139">
        <v>0</v>
      </c>
      <c r="BG139">
        <v>0</v>
      </c>
      <c r="BH139">
        <v>0</v>
      </c>
      <c r="BI139">
        <v>0</v>
      </c>
      <c r="BJ139">
        <v>0</v>
      </c>
      <c r="BK139">
        <v>0</v>
      </c>
      <c r="BL139">
        <v>0</v>
      </c>
      <c r="BM139">
        <v>0</v>
      </c>
      <c r="BN139">
        <v>0</v>
      </c>
      <c r="BO139">
        <v>0</v>
      </c>
      <c r="BP139">
        <v>0</v>
      </c>
      <c r="BQ139">
        <v>0</v>
      </c>
      <c r="BR139">
        <v>0</v>
      </c>
      <c r="BS139">
        <v>0</v>
      </c>
      <c r="BT139">
        <v>0</v>
      </c>
      <c r="BU139">
        <v>0</v>
      </c>
      <c r="BV139">
        <v>0</v>
      </c>
      <c r="BW139">
        <v>0</v>
      </c>
      <c r="CV139">
        <v>0</v>
      </c>
      <c r="CW139">
        <v>0</v>
      </c>
      <c r="CX139">
        <f>ROUND(Y139*Source!I615,9)</f>
        <v>3.0000000000000001E-3</v>
      </c>
      <c r="CY139">
        <f>AA139</f>
        <v>73951.73</v>
      </c>
      <c r="CZ139">
        <f>AE139</f>
        <v>73951.73</v>
      </c>
      <c r="DA139">
        <f>AI139</f>
        <v>1</v>
      </c>
      <c r="DB139">
        <f t="shared" si="27"/>
        <v>2.2200000000000002</v>
      </c>
      <c r="DC139">
        <f t="shared" si="28"/>
        <v>0</v>
      </c>
      <c r="DD139" t="s">
        <v>3</v>
      </c>
      <c r="DE139" t="s">
        <v>3</v>
      </c>
      <c r="DF139">
        <f t="shared" si="29"/>
        <v>221.86</v>
      </c>
      <c r="DG139">
        <f t="shared" si="30"/>
        <v>0</v>
      </c>
      <c r="DH139">
        <f t="shared" si="31"/>
        <v>0</v>
      </c>
      <c r="DI139">
        <f t="shared" si="32"/>
        <v>0</v>
      </c>
      <c r="DJ139">
        <f>DF139</f>
        <v>221.86</v>
      </c>
      <c r="DK139">
        <v>0</v>
      </c>
      <c r="DL139" t="s">
        <v>3</v>
      </c>
      <c r="DM139">
        <v>0</v>
      </c>
      <c r="DN139" t="s">
        <v>3</v>
      </c>
      <c r="DO139">
        <v>0</v>
      </c>
    </row>
    <row r="140" spans="1:119" x14ac:dyDescent="0.2">
      <c r="A140">
        <f>ROW(Source!A615)</f>
        <v>615</v>
      </c>
      <c r="B140">
        <v>1473091778</v>
      </c>
      <c r="C140">
        <v>1473093400</v>
      </c>
      <c r="D140">
        <v>1441834669</v>
      </c>
      <c r="E140">
        <v>1</v>
      </c>
      <c r="F140">
        <v>1</v>
      </c>
      <c r="G140">
        <v>15514512</v>
      </c>
      <c r="H140">
        <v>3</v>
      </c>
      <c r="I140" t="s">
        <v>451</v>
      </c>
      <c r="J140" t="s">
        <v>452</v>
      </c>
      <c r="K140" t="s">
        <v>453</v>
      </c>
      <c r="L140">
        <v>1346</v>
      </c>
      <c r="N140">
        <v>1009</v>
      </c>
      <c r="O140" t="s">
        <v>390</v>
      </c>
      <c r="P140" t="s">
        <v>390</v>
      </c>
      <c r="Q140">
        <v>1</v>
      </c>
      <c r="W140">
        <v>0</v>
      </c>
      <c r="X140">
        <v>-1813065233</v>
      </c>
      <c r="Y140">
        <f t="shared" si="26"/>
        <v>0.01</v>
      </c>
      <c r="AA140">
        <v>222.28</v>
      </c>
      <c r="AB140">
        <v>0</v>
      </c>
      <c r="AC140">
        <v>0</v>
      </c>
      <c r="AD140">
        <v>0</v>
      </c>
      <c r="AE140">
        <v>222.28</v>
      </c>
      <c r="AF140">
        <v>0</v>
      </c>
      <c r="AG140">
        <v>0</v>
      </c>
      <c r="AH140">
        <v>0</v>
      </c>
      <c r="AI140">
        <v>1</v>
      </c>
      <c r="AJ140">
        <v>1</v>
      </c>
      <c r="AK140">
        <v>1</v>
      </c>
      <c r="AL140">
        <v>1</v>
      </c>
      <c r="AM140">
        <v>-2</v>
      </c>
      <c r="AN140">
        <v>0</v>
      </c>
      <c r="AO140">
        <v>1</v>
      </c>
      <c r="AP140">
        <v>1</v>
      </c>
      <c r="AQ140">
        <v>0</v>
      </c>
      <c r="AR140">
        <v>0</v>
      </c>
      <c r="AS140" t="s">
        <v>3</v>
      </c>
      <c r="AT140">
        <v>0.01</v>
      </c>
      <c r="AU140" t="s">
        <v>3</v>
      </c>
      <c r="AV140">
        <v>0</v>
      </c>
      <c r="AW140">
        <v>2</v>
      </c>
      <c r="AX140">
        <v>1473458407</v>
      </c>
      <c r="AY140">
        <v>1</v>
      </c>
      <c r="AZ140">
        <v>0</v>
      </c>
      <c r="BA140">
        <v>233</v>
      </c>
      <c r="BB140">
        <v>0</v>
      </c>
      <c r="BC140">
        <v>0</v>
      </c>
      <c r="BD140">
        <v>0</v>
      </c>
      <c r="BE140">
        <v>0</v>
      </c>
      <c r="BF140">
        <v>0</v>
      </c>
      <c r="BG140">
        <v>0</v>
      </c>
      <c r="BH140">
        <v>0</v>
      </c>
      <c r="BI140">
        <v>0</v>
      </c>
      <c r="BJ140">
        <v>0</v>
      </c>
      <c r="BK140">
        <v>0</v>
      </c>
      <c r="BL140">
        <v>0</v>
      </c>
      <c r="BM140">
        <v>0</v>
      </c>
      <c r="BN140">
        <v>0</v>
      </c>
      <c r="BO140">
        <v>0</v>
      </c>
      <c r="BP140">
        <v>0</v>
      </c>
      <c r="BQ140">
        <v>0</v>
      </c>
      <c r="BR140">
        <v>0</v>
      </c>
      <c r="BS140">
        <v>0</v>
      </c>
      <c r="BT140">
        <v>0</v>
      </c>
      <c r="BU140">
        <v>0</v>
      </c>
      <c r="BV140">
        <v>0</v>
      </c>
      <c r="BW140">
        <v>0</v>
      </c>
      <c r="CV140">
        <v>0</v>
      </c>
      <c r="CW140">
        <v>0</v>
      </c>
      <c r="CX140">
        <f>ROUND(Y140*Source!I615,9)</f>
        <v>1</v>
      </c>
      <c r="CY140">
        <f>AA140</f>
        <v>222.28</v>
      </c>
      <c r="CZ140">
        <f>AE140</f>
        <v>222.28</v>
      </c>
      <c r="DA140">
        <f>AI140</f>
        <v>1</v>
      </c>
      <c r="DB140">
        <f t="shared" si="27"/>
        <v>2.2200000000000002</v>
      </c>
      <c r="DC140">
        <f t="shared" si="28"/>
        <v>0</v>
      </c>
      <c r="DD140" t="s">
        <v>3</v>
      </c>
      <c r="DE140" t="s">
        <v>3</v>
      </c>
      <c r="DF140">
        <f t="shared" si="29"/>
        <v>222.28</v>
      </c>
      <c r="DG140">
        <f t="shared" si="30"/>
        <v>0</v>
      </c>
      <c r="DH140">
        <f t="shared" si="31"/>
        <v>0</v>
      </c>
      <c r="DI140">
        <f t="shared" si="32"/>
        <v>0</v>
      </c>
      <c r="DJ140">
        <f>DF140</f>
        <v>222.28</v>
      </c>
      <c r="DK140">
        <v>0</v>
      </c>
      <c r="DL140" t="s">
        <v>3</v>
      </c>
      <c r="DM140">
        <v>0</v>
      </c>
      <c r="DN140" t="s">
        <v>3</v>
      </c>
      <c r="DO140">
        <v>0</v>
      </c>
    </row>
    <row r="141" spans="1:119" x14ac:dyDescent="0.2">
      <c r="A141">
        <f>ROW(Source!A666)</f>
        <v>666</v>
      </c>
      <c r="B141">
        <v>1473091778</v>
      </c>
      <c r="C141">
        <v>1473093451</v>
      </c>
      <c r="D141">
        <v>1441819193</v>
      </c>
      <c r="E141">
        <v>15514512</v>
      </c>
      <c r="F141">
        <v>1</v>
      </c>
      <c r="G141">
        <v>15514512</v>
      </c>
      <c r="H141">
        <v>1</v>
      </c>
      <c r="I141" t="s">
        <v>380</v>
      </c>
      <c r="J141" t="s">
        <v>3</v>
      </c>
      <c r="K141" t="s">
        <v>381</v>
      </c>
      <c r="L141">
        <v>1191</v>
      </c>
      <c r="N141">
        <v>1013</v>
      </c>
      <c r="O141" t="s">
        <v>382</v>
      </c>
      <c r="P141" t="s">
        <v>382</v>
      </c>
      <c r="Q141">
        <v>1</v>
      </c>
      <c r="W141">
        <v>0</v>
      </c>
      <c r="X141">
        <v>476480486</v>
      </c>
      <c r="Y141">
        <f t="shared" si="26"/>
        <v>0.7</v>
      </c>
      <c r="AA141">
        <v>0</v>
      </c>
      <c r="AB141">
        <v>0</v>
      </c>
      <c r="AC141">
        <v>0</v>
      </c>
      <c r="AD141">
        <v>0</v>
      </c>
      <c r="AE141">
        <v>0</v>
      </c>
      <c r="AF141">
        <v>0</v>
      </c>
      <c r="AG141">
        <v>0</v>
      </c>
      <c r="AH141">
        <v>0</v>
      </c>
      <c r="AI141">
        <v>1</v>
      </c>
      <c r="AJ141">
        <v>1</v>
      </c>
      <c r="AK141">
        <v>1</v>
      </c>
      <c r="AL141">
        <v>1</v>
      </c>
      <c r="AM141">
        <v>-2</v>
      </c>
      <c r="AN141">
        <v>0</v>
      </c>
      <c r="AO141">
        <v>1</v>
      </c>
      <c r="AP141">
        <v>1</v>
      </c>
      <c r="AQ141">
        <v>0</v>
      </c>
      <c r="AR141">
        <v>0</v>
      </c>
      <c r="AS141" t="s">
        <v>3</v>
      </c>
      <c r="AT141">
        <v>0.7</v>
      </c>
      <c r="AU141" t="s">
        <v>3</v>
      </c>
      <c r="AV141">
        <v>1</v>
      </c>
      <c r="AW141">
        <v>2</v>
      </c>
      <c r="AX141">
        <v>1473458892</v>
      </c>
      <c r="AY141">
        <v>1</v>
      </c>
      <c r="AZ141">
        <v>0</v>
      </c>
      <c r="BA141">
        <v>261</v>
      </c>
      <c r="BB141">
        <v>0</v>
      </c>
      <c r="BC141">
        <v>0</v>
      </c>
      <c r="BD141">
        <v>0</v>
      </c>
      <c r="BE141">
        <v>0</v>
      </c>
      <c r="BF141">
        <v>0</v>
      </c>
      <c r="BG141">
        <v>0</v>
      </c>
      <c r="BH141">
        <v>0</v>
      </c>
      <c r="BI141">
        <v>0</v>
      </c>
      <c r="BJ141">
        <v>0</v>
      </c>
      <c r="BK141">
        <v>0</v>
      </c>
      <c r="BL141">
        <v>0</v>
      </c>
      <c r="BM141">
        <v>0</v>
      </c>
      <c r="BN141">
        <v>0</v>
      </c>
      <c r="BO141">
        <v>0</v>
      </c>
      <c r="BP141">
        <v>0</v>
      </c>
      <c r="BQ141">
        <v>0</v>
      </c>
      <c r="BR141">
        <v>0</v>
      </c>
      <c r="BS141">
        <v>0</v>
      </c>
      <c r="BT141">
        <v>0</v>
      </c>
      <c r="BU141">
        <v>0</v>
      </c>
      <c r="BV141">
        <v>0</v>
      </c>
      <c r="BW141">
        <v>0</v>
      </c>
      <c r="CU141">
        <f>ROUND(AT141*Source!I666*AH141*AL141,2)</f>
        <v>0</v>
      </c>
      <c r="CV141">
        <f>ROUND(Y141*Source!I666,9)</f>
        <v>0.94499999999999995</v>
      </c>
      <c r="CW141">
        <v>0</v>
      </c>
      <c r="CX141">
        <f>ROUND(Y141*Source!I666,9)</f>
        <v>0.94499999999999995</v>
      </c>
      <c r="CY141">
        <f>AD141</f>
        <v>0</v>
      </c>
      <c r="CZ141">
        <f>AH141</f>
        <v>0</v>
      </c>
      <c r="DA141">
        <f>AL141</f>
        <v>1</v>
      </c>
      <c r="DB141">
        <f t="shared" si="27"/>
        <v>0</v>
      </c>
      <c r="DC141">
        <f t="shared" si="28"/>
        <v>0</v>
      </c>
      <c r="DD141" t="s">
        <v>3</v>
      </c>
      <c r="DE141" t="s">
        <v>3</v>
      </c>
      <c r="DF141">
        <f t="shared" si="29"/>
        <v>0</v>
      </c>
      <c r="DG141">
        <f t="shared" si="30"/>
        <v>0</v>
      </c>
      <c r="DH141">
        <f t="shared" si="31"/>
        <v>0</v>
      </c>
      <c r="DI141">
        <f t="shared" si="32"/>
        <v>0</v>
      </c>
      <c r="DJ141">
        <f>DI141</f>
        <v>0</v>
      </c>
      <c r="DK141">
        <v>0</v>
      </c>
      <c r="DL141" t="s">
        <v>3</v>
      </c>
      <c r="DM141">
        <v>0</v>
      </c>
      <c r="DN141" t="s">
        <v>3</v>
      </c>
      <c r="DO141">
        <v>0</v>
      </c>
    </row>
    <row r="142" spans="1:119" x14ac:dyDescent="0.2">
      <c r="A142">
        <f>ROW(Source!A669)</f>
        <v>669</v>
      </c>
      <c r="B142">
        <v>1473091778</v>
      </c>
      <c r="C142">
        <v>1473093460</v>
      </c>
      <c r="D142">
        <v>1441819193</v>
      </c>
      <c r="E142">
        <v>15514512</v>
      </c>
      <c r="F142">
        <v>1</v>
      </c>
      <c r="G142">
        <v>15514512</v>
      </c>
      <c r="H142">
        <v>1</v>
      </c>
      <c r="I142" t="s">
        <v>380</v>
      </c>
      <c r="J142" t="s">
        <v>3</v>
      </c>
      <c r="K142" t="s">
        <v>381</v>
      </c>
      <c r="L142">
        <v>1191</v>
      </c>
      <c r="N142">
        <v>1013</v>
      </c>
      <c r="O142" t="s">
        <v>382</v>
      </c>
      <c r="P142" t="s">
        <v>382</v>
      </c>
      <c r="Q142">
        <v>1</v>
      </c>
      <c r="W142">
        <v>0</v>
      </c>
      <c r="X142">
        <v>476480486</v>
      </c>
      <c r="Y142">
        <f t="shared" si="26"/>
        <v>1.23</v>
      </c>
      <c r="AA142">
        <v>0</v>
      </c>
      <c r="AB142">
        <v>0</v>
      </c>
      <c r="AC142">
        <v>0</v>
      </c>
      <c r="AD142">
        <v>0</v>
      </c>
      <c r="AE142">
        <v>0</v>
      </c>
      <c r="AF142">
        <v>0</v>
      </c>
      <c r="AG142">
        <v>0</v>
      </c>
      <c r="AH142">
        <v>0</v>
      </c>
      <c r="AI142">
        <v>1</v>
      </c>
      <c r="AJ142">
        <v>1</v>
      </c>
      <c r="AK142">
        <v>1</v>
      </c>
      <c r="AL142">
        <v>1</v>
      </c>
      <c r="AM142">
        <v>-2</v>
      </c>
      <c r="AN142">
        <v>0</v>
      </c>
      <c r="AO142">
        <v>1</v>
      </c>
      <c r="AP142">
        <v>1</v>
      </c>
      <c r="AQ142">
        <v>0</v>
      </c>
      <c r="AR142">
        <v>0</v>
      </c>
      <c r="AS142" t="s">
        <v>3</v>
      </c>
      <c r="AT142">
        <v>1.23</v>
      </c>
      <c r="AU142" t="s">
        <v>3</v>
      </c>
      <c r="AV142">
        <v>1</v>
      </c>
      <c r="AW142">
        <v>2</v>
      </c>
      <c r="AX142">
        <v>1473458952</v>
      </c>
      <c r="AY142">
        <v>1</v>
      </c>
      <c r="AZ142">
        <v>6144</v>
      </c>
      <c r="BA142">
        <v>266</v>
      </c>
      <c r="BB142">
        <v>0</v>
      </c>
      <c r="BC142">
        <v>0</v>
      </c>
      <c r="BD142">
        <v>0</v>
      </c>
      <c r="BE142">
        <v>0</v>
      </c>
      <c r="BF142">
        <v>0</v>
      </c>
      <c r="BG142">
        <v>0</v>
      </c>
      <c r="BH142">
        <v>0</v>
      </c>
      <c r="BI142">
        <v>0</v>
      </c>
      <c r="BJ142">
        <v>0</v>
      </c>
      <c r="BK142">
        <v>0</v>
      </c>
      <c r="BL142">
        <v>0</v>
      </c>
      <c r="BM142">
        <v>0</v>
      </c>
      <c r="BN142">
        <v>0</v>
      </c>
      <c r="BO142">
        <v>0</v>
      </c>
      <c r="BP142">
        <v>0</v>
      </c>
      <c r="BQ142">
        <v>0</v>
      </c>
      <c r="BR142">
        <v>0</v>
      </c>
      <c r="BS142">
        <v>0</v>
      </c>
      <c r="BT142">
        <v>0</v>
      </c>
      <c r="BU142">
        <v>0</v>
      </c>
      <c r="BV142">
        <v>0</v>
      </c>
      <c r="BW142">
        <v>0</v>
      </c>
      <c r="CU142">
        <f>ROUND(AT142*Source!I669*AH142*AL142,2)</f>
        <v>0</v>
      </c>
      <c r="CV142">
        <f>ROUND(Y142*Source!I669,9)</f>
        <v>0.3075</v>
      </c>
      <c r="CW142">
        <v>0</v>
      </c>
      <c r="CX142">
        <f>ROUND(Y142*Source!I669,9)</f>
        <v>0.3075</v>
      </c>
      <c r="CY142">
        <f>AD142</f>
        <v>0</v>
      </c>
      <c r="CZ142">
        <f>AH142</f>
        <v>0</v>
      </c>
      <c r="DA142">
        <f>AL142</f>
        <v>1</v>
      </c>
      <c r="DB142">
        <f t="shared" si="27"/>
        <v>0</v>
      </c>
      <c r="DC142">
        <f t="shared" si="28"/>
        <v>0</v>
      </c>
      <c r="DD142" t="s">
        <v>3</v>
      </c>
      <c r="DE142" t="s">
        <v>3</v>
      </c>
      <c r="DF142">
        <f t="shared" si="29"/>
        <v>0</v>
      </c>
      <c r="DG142">
        <f t="shared" si="30"/>
        <v>0</v>
      </c>
      <c r="DH142">
        <f t="shared" si="31"/>
        <v>0</v>
      </c>
      <c r="DI142">
        <f t="shared" si="32"/>
        <v>0</v>
      </c>
      <c r="DJ142">
        <f>DI142</f>
        <v>0</v>
      </c>
      <c r="DK142">
        <v>0</v>
      </c>
      <c r="DL142" t="s">
        <v>3</v>
      </c>
      <c r="DM142">
        <v>0</v>
      </c>
      <c r="DN142" t="s">
        <v>3</v>
      </c>
      <c r="DO142">
        <v>0</v>
      </c>
    </row>
    <row r="143" spans="1:119" x14ac:dyDescent="0.2">
      <c r="A143">
        <f>ROW(Source!A669)</f>
        <v>669</v>
      </c>
      <c r="B143">
        <v>1473091778</v>
      </c>
      <c r="C143">
        <v>1473093460</v>
      </c>
      <c r="D143">
        <v>1441836187</v>
      </c>
      <c r="E143">
        <v>1</v>
      </c>
      <c r="F143">
        <v>1</v>
      </c>
      <c r="G143">
        <v>15514512</v>
      </c>
      <c r="H143">
        <v>3</v>
      </c>
      <c r="I143" t="s">
        <v>445</v>
      </c>
      <c r="J143" t="s">
        <v>446</v>
      </c>
      <c r="K143" t="s">
        <v>447</v>
      </c>
      <c r="L143">
        <v>1346</v>
      </c>
      <c r="N143">
        <v>1009</v>
      </c>
      <c r="O143" t="s">
        <v>390</v>
      </c>
      <c r="P143" t="s">
        <v>390</v>
      </c>
      <c r="Q143">
        <v>1</v>
      </c>
      <c r="W143">
        <v>0</v>
      </c>
      <c r="X143">
        <v>-1965557150</v>
      </c>
      <c r="Y143">
        <f t="shared" si="26"/>
        <v>1.6E-2</v>
      </c>
      <c r="AA143">
        <v>424.66</v>
      </c>
      <c r="AB143">
        <v>0</v>
      </c>
      <c r="AC143">
        <v>0</v>
      </c>
      <c r="AD143">
        <v>0</v>
      </c>
      <c r="AE143">
        <v>424.66</v>
      </c>
      <c r="AF143">
        <v>0</v>
      </c>
      <c r="AG143">
        <v>0</v>
      </c>
      <c r="AH143">
        <v>0</v>
      </c>
      <c r="AI143">
        <v>1</v>
      </c>
      <c r="AJ143">
        <v>1</v>
      </c>
      <c r="AK143">
        <v>1</v>
      </c>
      <c r="AL143">
        <v>1</v>
      </c>
      <c r="AM143">
        <v>-2</v>
      </c>
      <c r="AN143">
        <v>0</v>
      </c>
      <c r="AO143">
        <v>1</v>
      </c>
      <c r="AP143">
        <v>1</v>
      </c>
      <c r="AQ143">
        <v>0</v>
      </c>
      <c r="AR143">
        <v>0</v>
      </c>
      <c r="AS143" t="s">
        <v>3</v>
      </c>
      <c r="AT143">
        <v>1.6E-2</v>
      </c>
      <c r="AU143" t="s">
        <v>3</v>
      </c>
      <c r="AV143">
        <v>0</v>
      </c>
      <c r="AW143">
        <v>1</v>
      </c>
      <c r="AX143">
        <v>-1</v>
      </c>
      <c r="AY143">
        <v>0</v>
      </c>
      <c r="AZ143">
        <v>0</v>
      </c>
      <c r="BA143" t="s">
        <v>3</v>
      </c>
      <c r="BB143">
        <v>0</v>
      </c>
      <c r="BC143">
        <v>0</v>
      </c>
      <c r="BD143">
        <v>0</v>
      </c>
      <c r="BE143">
        <v>0</v>
      </c>
      <c r="BF143">
        <v>0</v>
      </c>
      <c r="BG143">
        <v>0</v>
      </c>
      <c r="BH143">
        <v>0</v>
      </c>
      <c r="BI143">
        <v>0</v>
      </c>
      <c r="BJ143">
        <v>0</v>
      </c>
      <c r="BK143">
        <v>0</v>
      </c>
      <c r="BL143">
        <v>0</v>
      </c>
      <c r="BM143">
        <v>0</v>
      </c>
      <c r="BN143">
        <v>0</v>
      </c>
      <c r="BO143">
        <v>0</v>
      </c>
      <c r="BP143">
        <v>0</v>
      </c>
      <c r="BQ143">
        <v>0</v>
      </c>
      <c r="BR143">
        <v>0</v>
      </c>
      <c r="BS143">
        <v>0</v>
      </c>
      <c r="BT143">
        <v>0</v>
      </c>
      <c r="BU143">
        <v>0</v>
      </c>
      <c r="BV143">
        <v>0</v>
      </c>
      <c r="BW143">
        <v>0</v>
      </c>
      <c r="CV143">
        <v>0</v>
      </c>
      <c r="CW143">
        <v>0</v>
      </c>
      <c r="CX143">
        <f>ROUND(Y143*Source!I669,9)</f>
        <v>4.0000000000000001E-3</v>
      </c>
      <c r="CY143">
        <f>AA143</f>
        <v>424.66</v>
      </c>
      <c r="CZ143">
        <f>AE143</f>
        <v>424.66</v>
      </c>
      <c r="DA143">
        <f>AI143</f>
        <v>1</v>
      </c>
      <c r="DB143">
        <f t="shared" si="27"/>
        <v>6.79</v>
      </c>
      <c r="DC143">
        <f t="shared" si="28"/>
        <v>0</v>
      </c>
      <c r="DD143" t="s">
        <v>3</v>
      </c>
      <c r="DE143" t="s">
        <v>3</v>
      </c>
      <c r="DF143">
        <f t="shared" si="29"/>
        <v>1.7</v>
      </c>
      <c r="DG143">
        <f t="shared" si="30"/>
        <v>0</v>
      </c>
      <c r="DH143">
        <f t="shared" si="31"/>
        <v>0</v>
      </c>
      <c r="DI143">
        <f t="shared" si="32"/>
        <v>0</v>
      </c>
      <c r="DJ143">
        <f>DF143</f>
        <v>1.7</v>
      </c>
      <c r="DK143">
        <v>0</v>
      </c>
      <c r="DL143" t="s">
        <v>3</v>
      </c>
      <c r="DM143">
        <v>0</v>
      </c>
      <c r="DN143" t="s">
        <v>3</v>
      </c>
      <c r="DO143">
        <v>0</v>
      </c>
    </row>
    <row r="144" spans="1:119" x14ac:dyDescent="0.2">
      <c r="A144">
        <f>ROW(Source!A669)</f>
        <v>669</v>
      </c>
      <c r="B144">
        <v>1473091778</v>
      </c>
      <c r="C144">
        <v>1473093460</v>
      </c>
      <c r="D144">
        <v>1441836235</v>
      </c>
      <c r="E144">
        <v>1</v>
      </c>
      <c r="F144">
        <v>1</v>
      </c>
      <c r="G144">
        <v>15514512</v>
      </c>
      <c r="H144">
        <v>3</v>
      </c>
      <c r="I144" t="s">
        <v>387</v>
      </c>
      <c r="J144" t="s">
        <v>388</v>
      </c>
      <c r="K144" t="s">
        <v>389</v>
      </c>
      <c r="L144">
        <v>1346</v>
      </c>
      <c r="N144">
        <v>1009</v>
      </c>
      <c r="O144" t="s">
        <v>390</v>
      </c>
      <c r="P144" t="s">
        <v>390</v>
      </c>
      <c r="Q144">
        <v>1</v>
      </c>
      <c r="W144">
        <v>0</v>
      </c>
      <c r="X144">
        <v>-1595335418</v>
      </c>
      <c r="Y144">
        <f t="shared" si="26"/>
        <v>0.5</v>
      </c>
      <c r="AA144">
        <v>31.49</v>
      </c>
      <c r="AB144">
        <v>0</v>
      </c>
      <c r="AC144">
        <v>0</v>
      </c>
      <c r="AD144">
        <v>0</v>
      </c>
      <c r="AE144">
        <v>31.49</v>
      </c>
      <c r="AF144">
        <v>0</v>
      </c>
      <c r="AG144">
        <v>0</v>
      </c>
      <c r="AH144">
        <v>0</v>
      </c>
      <c r="AI144">
        <v>1</v>
      </c>
      <c r="AJ144">
        <v>1</v>
      </c>
      <c r="AK144">
        <v>1</v>
      </c>
      <c r="AL144">
        <v>1</v>
      </c>
      <c r="AM144">
        <v>-2</v>
      </c>
      <c r="AN144">
        <v>0</v>
      </c>
      <c r="AO144">
        <v>1</v>
      </c>
      <c r="AP144">
        <v>1</v>
      </c>
      <c r="AQ144">
        <v>0</v>
      </c>
      <c r="AR144">
        <v>0</v>
      </c>
      <c r="AS144" t="s">
        <v>3</v>
      </c>
      <c r="AT144">
        <v>0.5</v>
      </c>
      <c r="AU144" t="s">
        <v>3</v>
      </c>
      <c r="AV144">
        <v>0</v>
      </c>
      <c r="AW144">
        <v>1</v>
      </c>
      <c r="AX144">
        <v>-1</v>
      </c>
      <c r="AY144">
        <v>0</v>
      </c>
      <c r="AZ144">
        <v>0</v>
      </c>
      <c r="BA144" t="s">
        <v>3</v>
      </c>
      <c r="BB144">
        <v>0</v>
      </c>
      <c r="BC144">
        <v>0</v>
      </c>
      <c r="BD144">
        <v>0</v>
      </c>
      <c r="BE144">
        <v>0</v>
      </c>
      <c r="BF144">
        <v>0</v>
      </c>
      <c r="BG144">
        <v>0</v>
      </c>
      <c r="BH144">
        <v>0</v>
      </c>
      <c r="BI144">
        <v>0</v>
      </c>
      <c r="BJ144">
        <v>0</v>
      </c>
      <c r="BK144">
        <v>0</v>
      </c>
      <c r="BL144">
        <v>0</v>
      </c>
      <c r="BM144">
        <v>0</v>
      </c>
      <c r="BN144">
        <v>0</v>
      </c>
      <c r="BO144">
        <v>0</v>
      </c>
      <c r="BP144">
        <v>0</v>
      </c>
      <c r="BQ144">
        <v>0</v>
      </c>
      <c r="BR144">
        <v>0</v>
      </c>
      <c r="BS144">
        <v>0</v>
      </c>
      <c r="BT144">
        <v>0</v>
      </c>
      <c r="BU144">
        <v>0</v>
      </c>
      <c r="BV144">
        <v>0</v>
      </c>
      <c r="BW144">
        <v>0</v>
      </c>
      <c r="CV144">
        <v>0</v>
      </c>
      <c r="CW144">
        <v>0</v>
      </c>
      <c r="CX144">
        <f>ROUND(Y144*Source!I669,9)</f>
        <v>0.125</v>
      </c>
      <c r="CY144">
        <f>AA144</f>
        <v>31.49</v>
      </c>
      <c r="CZ144">
        <f>AE144</f>
        <v>31.49</v>
      </c>
      <c r="DA144">
        <f>AI144</f>
        <v>1</v>
      </c>
      <c r="DB144">
        <f t="shared" si="27"/>
        <v>15.75</v>
      </c>
      <c r="DC144">
        <f t="shared" si="28"/>
        <v>0</v>
      </c>
      <c r="DD144" t="s">
        <v>3</v>
      </c>
      <c r="DE144" t="s">
        <v>3</v>
      </c>
      <c r="DF144">
        <f t="shared" si="29"/>
        <v>3.94</v>
      </c>
      <c r="DG144">
        <f t="shared" si="30"/>
        <v>0</v>
      </c>
      <c r="DH144">
        <f t="shared" si="31"/>
        <v>0</v>
      </c>
      <c r="DI144">
        <f t="shared" si="32"/>
        <v>0</v>
      </c>
      <c r="DJ144">
        <f>DF144</f>
        <v>3.94</v>
      </c>
      <c r="DK144">
        <v>0</v>
      </c>
      <c r="DL144" t="s">
        <v>3</v>
      </c>
      <c r="DM144">
        <v>0</v>
      </c>
      <c r="DN144" t="s">
        <v>3</v>
      </c>
      <c r="DO144">
        <v>0</v>
      </c>
    </row>
    <row r="145" spans="1:119" x14ac:dyDescent="0.2">
      <c r="A145">
        <f>ROW(Source!A669)</f>
        <v>669</v>
      </c>
      <c r="B145">
        <v>1473091778</v>
      </c>
      <c r="C145">
        <v>1473093460</v>
      </c>
      <c r="D145">
        <v>1441838748</v>
      </c>
      <c r="E145">
        <v>1</v>
      </c>
      <c r="F145">
        <v>1</v>
      </c>
      <c r="G145">
        <v>15514512</v>
      </c>
      <c r="H145">
        <v>3</v>
      </c>
      <c r="I145" t="s">
        <v>454</v>
      </c>
      <c r="J145" t="s">
        <v>455</v>
      </c>
      <c r="K145" t="s">
        <v>456</v>
      </c>
      <c r="L145">
        <v>1327</v>
      </c>
      <c r="N145">
        <v>1005</v>
      </c>
      <c r="O145" t="s">
        <v>419</v>
      </c>
      <c r="P145" t="s">
        <v>419</v>
      </c>
      <c r="Q145">
        <v>1</v>
      </c>
      <c r="W145">
        <v>0</v>
      </c>
      <c r="X145">
        <v>81658915</v>
      </c>
      <c r="Y145">
        <f t="shared" si="26"/>
        <v>0.01</v>
      </c>
      <c r="AA145">
        <v>208.99</v>
      </c>
      <c r="AB145">
        <v>0</v>
      </c>
      <c r="AC145">
        <v>0</v>
      </c>
      <c r="AD145">
        <v>0</v>
      </c>
      <c r="AE145">
        <v>208.99</v>
      </c>
      <c r="AF145">
        <v>0</v>
      </c>
      <c r="AG145">
        <v>0</v>
      </c>
      <c r="AH145">
        <v>0</v>
      </c>
      <c r="AI145">
        <v>1</v>
      </c>
      <c r="AJ145">
        <v>1</v>
      </c>
      <c r="AK145">
        <v>1</v>
      </c>
      <c r="AL145">
        <v>1</v>
      </c>
      <c r="AM145">
        <v>-2</v>
      </c>
      <c r="AN145">
        <v>0</v>
      </c>
      <c r="AO145">
        <v>1</v>
      </c>
      <c r="AP145">
        <v>1</v>
      </c>
      <c r="AQ145">
        <v>0</v>
      </c>
      <c r="AR145">
        <v>0</v>
      </c>
      <c r="AS145" t="s">
        <v>3</v>
      </c>
      <c r="AT145">
        <v>0.01</v>
      </c>
      <c r="AU145" t="s">
        <v>3</v>
      </c>
      <c r="AV145">
        <v>0</v>
      </c>
      <c r="AW145">
        <v>1</v>
      </c>
      <c r="AX145">
        <v>-1</v>
      </c>
      <c r="AY145">
        <v>0</v>
      </c>
      <c r="AZ145">
        <v>0</v>
      </c>
      <c r="BA145" t="s">
        <v>3</v>
      </c>
      <c r="BB145">
        <v>0</v>
      </c>
      <c r="BC145">
        <v>0</v>
      </c>
      <c r="BD145">
        <v>0</v>
      </c>
      <c r="BE145">
        <v>0</v>
      </c>
      <c r="BF145">
        <v>0</v>
      </c>
      <c r="BG145">
        <v>0</v>
      </c>
      <c r="BH145">
        <v>0</v>
      </c>
      <c r="BI145">
        <v>0</v>
      </c>
      <c r="BJ145">
        <v>0</v>
      </c>
      <c r="BK145">
        <v>0</v>
      </c>
      <c r="BL145">
        <v>0</v>
      </c>
      <c r="BM145">
        <v>0</v>
      </c>
      <c r="BN145">
        <v>0</v>
      </c>
      <c r="BO145">
        <v>0</v>
      </c>
      <c r="BP145">
        <v>0</v>
      </c>
      <c r="BQ145">
        <v>0</v>
      </c>
      <c r="BR145">
        <v>0</v>
      </c>
      <c r="BS145">
        <v>0</v>
      </c>
      <c r="BT145">
        <v>0</v>
      </c>
      <c r="BU145">
        <v>0</v>
      </c>
      <c r="BV145">
        <v>0</v>
      </c>
      <c r="BW145">
        <v>0</v>
      </c>
      <c r="CV145">
        <v>0</v>
      </c>
      <c r="CW145">
        <v>0</v>
      </c>
      <c r="CX145">
        <f>ROUND(Y145*Source!I669,9)</f>
        <v>2.5000000000000001E-3</v>
      </c>
      <c r="CY145">
        <f>AA145</f>
        <v>208.99</v>
      </c>
      <c r="CZ145">
        <f>AE145</f>
        <v>208.99</v>
      </c>
      <c r="DA145">
        <f>AI145</f>
        <v>1</v>
      </c>
      <c r="DB145">
        <f t="shared" si="27"/>
        <v>2.09</v>
      </c>
      <c r="DC145">
        <f t="shared" si="28"/>
        <v>0</v>
      </c>
      <c r="DD145" t="s">
        <v>3</v>
      </c>
      <c r="DE145" t="s">
        <v>3</v>
      </c>
      <c r="DF145">
        <f t="shared" si="29"/>
        <v>0.52</v>
      </c>
      <c r="DG145">
        <f t="shared" si="30"/>
        <v>0</v>
      </c>
      <c r="DH145">
        <f t="shared" si="31"/>
        <v>0</v>
      </c>
      <c r="DI145">
        <f t="shared" si="32"/>
        <v>0</v>
      </c>
      <c r="DJ145">
        <f>DF145</f>
        <v>0.52</v>
      </c>
      <c r="DK145">
        <v>0</v>
      </c>
      <c r="DL145" t="s">
        <v>3</v>
      </c>
      <c r="DM145">
        <v>0</v>
      </c>
      <c r="DN145" t="s">
        <v>3</v>
      </c>
      <c r="DO145">
        <v>0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R266"/>
  <sheetViews>
    <sheetView workbookViewId="0"/>
  </sheetViews>
  <sheetFormatPr defaultColWidth="9.140625" defaultRowHeight="12.75" x14ac:dyDescent="0.2"/>
  <cols>
    <col min="1" max="256" width="9.140625" customWidth="1"/>
  </cols>
  <sheetData>
    <row r="1" spans="1:44" x14ac:dyDescent="0.2">
      <c r="A1">
        <f>ROW(Source!A32)</f>
        <v>32</v>
      </c>
      <c r="B1">
        <v>1473453697</v>
      </c>
      <c r="C1">
        <v>1473092827</v>
      </c>
      <c r="D1">
        <v>1441819193</v>
      </c>
      <c r="E1">
        <v>15514512</v>
      </c>
      <c r="F1">
        <v>1</v>
      </c>
      <c r="G1">
        <v>15514512</v>
      </c>
      <c r="H1">
        <v>1</v>
      </c>
      <c r="I1" t="s">
        <v>380</v>
      </c>
      <c r="J1" t="s">
        <v>3</v>
      </c>
      <c r="K1" t="s">
        <v>381</v>
      </c>
      <c r="L1">
        <v>1191</v>
      </c>
      <c r="N1">
        <v>1013</v>
      </c>
      <c r="O1" t="s">
        <v>382</v>
      </c>
      <c r="P1" t="s">
        <v>382</v>
      </c>
      <c r="Q1">
        <v>1</v>
      </c>
      <c r="X1">
        <v>0.82</v>
      </c>
      <c r="Y1">
        <v>0</v>
      </c>
      <c r="Z1">
        <v>0</v>
      </c>
      <c r="AA1">
        <v>0</v>
      </c>
      <c r="AB1">
        <v>0</v>
      </c>
      <c r="AC1">
        <v>0</v>
      </c>
      <c r="AD1">
        <v>1</v>
      </c>
      <c r="AE1">
        <v>1</v>
      </c>
      <c r="AF1" t="s">
        <v>20</v>
      </c>
      <c r="AG1">
        <v>9.84</v>
      </c>
      <c r="AH1">
        <v>3</v>
      </c>
      <c r="AI1">
        <v>-1</v>
      </c>
      <c r="AJ1" t="s">
        <v>3</v>
      </c>
      <c r="AK1">
        <v>0</v>
      </c>
      <c r="AL1">
        <v>0</v>
      </c>
      <c r="AM1">
        <v>0</v>
      </c>
      <c r="AN1">
        <v>0</v>
      </c>
      <c r="AO1">
        <v>0</v>
      </c>
      <c r="AP1">
        <v>0</v>
      </c>
      <c r="AQ1">
        <v>0</v>
      </c>
      <c r="AR1">
        <v>0</v>
      </c>
    </row>
    <row r="2" spans="1:44" x14ac:dyDescent="0.2">
      <c r="A2">
        <f>ROW(Source!A33)</f>
        <v>33</v>
      </c>
      <c r="B2">
        <v>1473453718</v>
      </c>
      <c r="C2">
        <v>1473092832</v>
      </c>
      <c r="D2">
        <v>1441819193</v>
      </c>
      <c r="E2">
        <v>15514512</v>
      </c>
      <c r="F2">
        <v>1</v>
      </c>
      <c r="G2">
        <v>15514512</v>
      </c>
      <c r="H2">
        <v>1</v>
      </c>
      <c r="I2" t="s">
        <v>380</v>
      </c>
      <c r="J2" t="s">
        <v>3</v>
      </c>
      <c r="K2" t="s">
        <v>381</v>
      </c>
      <c r="L2">
        <v>1191</v>
      </c>
      <c r="N2">
        <v>1013</v>
      </c>
      <c r="O2" t="s">
        <v>382</v>
      </c>
      <c r="P2" t="s">
        <v>382</v>
      </c>
      <c r="Q2">
        <v>1</v>
      </c>
      <c r="X2">
        <v>0.9</v>
      </c>
      <c r="Y2">
        <v>0</v>
      </c>
      <c r="Z2">
        <v>0</v>
      </c>
      <c r="AA2">
        <v>0</v>
      </c>
      <c r="AB2">
        <v>0</v>
      </c>
      <c r="AC2">
        <v>0</v>
      </c>
      <c r="AD2">
        <v>1</v>
      </c>
      <c r="AE2">
        <v>1</v>
      </c>
      <c r="AF2" t="s">
        <v>28</v>
      </c>
      <c r="AG2">
        <v>3.6</v>
      </c>
      <c r="AH2">
        <v>3</v>
      </c>
      <c r="AI2">
        <v>-1</v>
      </c>
      <c r="AJ2" t="s">
        <v>3</v>
      </c>
      <c r="AK2">
        <v>0</v>
      </c>
      <c r="AL2">
        <v>0</v>
      </c>
      <c r="AM2">
        <v>0</v>
      </c>
      <c r="AN2">
        <v>0</v>
      </c>
      <c r="AO2">
        <v>0</v>
      </c>
      <c r="AP2">
        <v>0</v>
      </c>
      <c r="AQ2">
        <v>0</v>
      </c>
      <c r="AR2">
        <v>0</v>
      </c>
    </row>
    <row r="3" spans="1:44" x14ac:dyDescent="0.2">
      <c r="A3">
        <f>ROW(Source!A34)</f>
        <v>34</v>
      </c>
      <c r="B3">
        <v>1473453740</v>
      </c>
      <c r="C3">
        <v>1473092837</v>
      </c>
      <c r="D3">
        <v>1441819193</v>
      </c>
      <c r="E3">
        <v>15514512</v>
      </c>
      <c r="F3">
        <v>1</v>
      </c>
      <c r="G3">
        <v>15514512</v>
      </c>
      <c r="H3">
        <v>1</v>
      </c>
      <c r="I3" t="s">
        <v>380</v>
      </c>
      <c r="J3" t="s">
        <v>3</v>
      </c>
      <c r="K3" t="s">
        <v>381</v>
      </c>
      <c r="L3">
        <v>1191</v>
      </c>
      <c r="N3">
        <v>1013</v>
      </c>
      <c r="O3" t="s">
        <v>382</v>
      </c>
      <c r="P3" t="s">
        <v>382</v>
      </c>
      <c r="Q3">
        <v>1</v>
      </c>
      <c r="X3">
        <v>0.61</v>
      </c>
      <c r="Y3">
        <v>0</v>
      </c>
      <c r="Z3">
        <v>0</v>
      </c>
      <c r="AA3">
        <v>0</v>
      </c>
      <c r="AB3">
        <v>0</v>
      </c>
      <c r="AC3">
        <v>0</v>
      </c>
      <c r="AD3">
        <v>1</v>
      </c>
      <c r="AE3">
        <v>1</v>
      </c>
      <c r="AF3" t="s">
        <v>3</v>
      </c>
      <c r="AG3">
        <v>0.61</v>
      </c>
      <c r="AH3">
        <v>2</v>
      </c>
      <c r="AI3">
        <v>1473092838</v>
      </c>
      <c r="AJ3">
        <v>1</v>
      </c>
      <c r="AK3">
        <v>0</v>
      </c>
      <c r="AL3">
        <v>0</v>
      </c>
      <c r="AM3">
        <v>0</v>
      </c>
      <c r="AN3">
        <v>0</v>
      </c>
      <c r="AO3">
        <v>0</v>
      </c>
      <c r="AP3">
        <v>0</v>
      </c>
      <c r="AQ3">
        <v>0</v>
      </c>
      <c r="AR3">
        <v>0</v>
      </c>
    </row>
    <row r="4" spans="1:44" x14ac:dyDescent="0.2">
      <c r="A4">
        <f>ROW(Source!A35)</f>
        <v>35</v>
      </c>
      <c r="B4">
        <v>1473453766</v>
      </c>
      <c r="C4">
        <v>1473092840</v>
      </c>
      <c r="D4">
        <v>1441819193</v>
      </c>
      <c r="E4">
        <v>15514512</v>
      </c>
      <c r="F4">
        <v>1</v>
      </c>
      <c r="G4">
        <v>15514512</v>
      </c>
      <c r="H4">
        <v>1</v>
      </c>
      <c r="I4" t="s">
        <v>380</v>
      </c>
      <c r="J4" t="s">
        <v>3</v>
      </c>
      <c r="K4" t="s">
        <v>381</v>
      </c>
      <c r="L4">
        <v>1191</v>
      </c>
      <c r="N4">
        <v>1013</v>
      </c>
      <c r="O4" t="s">
        <v>382</v>
      </c>
      <c r="P4" t="s">
        <v>382</v>
      </c>
      <c r="Q4">
        <v>1</v>
      </c>
      <c r="X4">
        <v>0.45</v>
      </c>
      <c r="Y4">
        <v>0</v>
      </c>
      <c r="Z4">
        <v>0</v>
      </c>
      <c r="AA4">
        <v>0</v>
      </c>
      <c r="AB4">
        <v>0</v>
      </c>
      <c r="AC4">
        <v>0</v>
      </c>
      <c r="AD4">
        <v>1</v>
      </c>
      <c r="AE4">
        <v>1</v>
      </c>
      <c r="AF4" t="s">
        <v>3</v>
      </c>
      <c r="AG4">
        <v>0.45</v>
      </c>
      <c r="AH4">
        <v>2</v>
      </c>
      <c r="AI4">
        <v>1473092841</v>
      </c>
      <c r="AJ4">
        <v>2</v>
      </c>
      <c r="AK4">
        <v>0</v>
      </c>
      <c r="AL4">
        <v>0</v>
      </c>
      <c r="AM4">
        <v>0</v>
      </c>
      <c r="AN4">
        <v>0</v>
      </c>
      <c r="AO4">
        <v>0</v>
      </c>
      <c r="AP4">
        <v>0</v>
      </c>
      <c r="AQ4">
        <v>0</v>
      </c>
      <c r="AR4">
        <v>0</v>
      </c>
    </row>
    <row r="5" spans="1:44" x14ac:dyDescent="0.2">
      <c r="A5">
        <f>ROW(Source!A36)</f>
        <v>36</v>
      </c>
      <c r="B5">
        <v>1473453789</v>
      </c>
      <c r="C5">
        <v>1473092843</v>
      </c>
      <c r="D5">
        <v>1441819193</v>
      </c>
      <c r="E5">
        <v>15514512</v>
      </c>
      <c r="F5">
        <v>1</v>
      </c>
      <c r="G5">
        <v>15514512</v>
      </c>
      <c r="H5">
        <v>1</v>
      </c>
      <c r="I5" t="s">
        <v>380</v>
      </c>
      <c r="J5" t="s">
        <v>3</v>
      </c>
      <c r="K5" t="s">
        <v>381</v>
      </c>
      <c r="L5">
        <v>1191</v>
      </c>
      <c r="N5">
        <v>1013</v>
      </c>
      <c r="O5" t="s">
        <v>382</v>
      </c>
      <c r="P5" t="s">
        <v>382</v>
      </c>
      <c r="Q5">
        <v>1</v>
      </c>
      <c r="X5">
        <v>1.75</v>
      </c>
      <c r="Y5">
        <v>0</v>
      </c>
      <c r="Z5">
        <v>0</v>
      </c>
      <c r="AA5">
        <v>0</v>
      </c>
      <c r="AB5">
        <v>0</v>
      </c>
      <c r="AC5">
        <v>0</v>
      </c>
      <c r="AD5">
        <v>1</v>
      </c>
      <c r="AE5">
        <v>1</v>
      </c>
      <c r="AF5" t="s">
        <v>3</v>
      </c>
      <c r="AG5">
        <v>1.75</v>
      </c>
      <c r="AH5">
        <v>2</v>
      </c>
      <c r="AI5">
        <v>1473092844</v>
      </c>
      <c r="AJ5">
        <v>3</v>
      </c>
      <c r="AK5">
        <v>0</v>
      </c>
      <c r="AL5">
        <v>0</v>
      </c>
      <c r="AM5">
        <v>0</v>
      </c>
      <c r="AN5">
        <v>0</v>
      </c>
      <c r="AO5">
        <v>0</v>
      </c>
      <c r="AP5">
        <v>0</v>
      </c>
      <c r="AQ5">
        <v>0</v>
      </c>
      <c r="AR5">
        <v>0</v>
      </c>
    </row>
    <row r="6" spans="1:44" x14ac:dyDescent="0.2">
      <c r="A6">
        <f>ROW(Source!A36)</f>
        <v>36</v>
      </c>
      <c r="B6">
        <v>1473453790</v>
      </c>
      <c r="C6">
        <v>1473092843</v>
      </c>
      <c r="D6">
        <v>1441834258</v>
      </c>
      <c r="E6">
        <v>1</v>
      </c>
      <c r="F6">
        <v>1</v>
      </c>
      <c r="G6">
        <v>15514512</v>
      </c>
      <c r="H6">
        <v>2</v>
      </c>
      <c r="I6" t="s">
        <v>383</v>
      </c>
      <c r="J6" t="s">
        <v>384</v>
      </c>
      <c r="K6" t="s">
        <v>385</v>
      </c>
      <c r="L6">
        <v>1368</v>
      </c>
      <c r="N6">
        <v>1011</v>
      </c>
      <c r="O6" t="s">
        <v>386</v>
      </c>
      <c r="P6" t="s">
        <v>386</v>
      </c>
      <c r="Q6">
        <v>1</v>
      </c>
      <c r="X6">
        <v>1.083</v>
      </c>
      <c r="Y6">
        <v>0</v>
      </c>
      <c r="Z6">
        <v>1303.01</v>
      </c>
      <c r="AA6">
        <v>826.2</v>
      </c>
      <c r="AB6">
        <v>0</v>
      </c>
      <c r="AC6">
        <v>0</v>
      </c>
      <c r="AD6">
        <v>1</v>
      </c>
      <c r="AE6">
        <v>0</v>
      </c>
      <c r="AF6" t="s">
        <v>3</v>
      </c>
      <c r="AG6">
        <v>1.083</v>
      </c>
      <c r="AH6">
        <v>2</v>
      </c>
      <c r="AI6">
        <v>1473092845</v>
      </c>
      <c r="AJ6">
        <v>4</v>
      </c>
      <c r="AK6">
        <v>0</v>
      </c>
      <c r="AL6">
        <v>0</v>
      </c>
      <c r="AM6">
        <v>0</v>
      </c>
      <c r="AN6">
        <v>0</v>
      </c>
      <c r="AO6">
        <v>0</v>
      </c>
      <c r="AP6">
        <v>0</v>
      </c>
      <c r="AQ6">
        <v>0</v>
      </c>
      <c r="AR6">
        <v>0</v>
      </c>
    </row>
    <row r="7" spans="1:44" x14ac:dyDescent="0.2">
      <c r="A7">
        <f>ROW(Source!A36)</f>
        <v>36</v>
      </c>
      <c r="B7">
        <v>1473453791</v>
      </c>
      <c r="C7">
        <v>1473092843</v>
      </c>
      <c r="D7">
        <v>1441836235</v>
      </c>
      <c r="E7">
        <v>1</v>
      </c>
      <c r="F7">
        <v>1</v>
      </c>
      <c r="G7">
        <v>15514512</v>
      </c>
      <c r="H7">
        <v>3</v>
      </c>
      <c r="I7" t="s">
        <v>387</v>
      </c>
      <c r="J7" t="s">
        <v>388</v>
      </c>
      <c r="K7" t="s">
        <v>389</v>
      </c>
      <c r="L7">
        <v>1346</v>
      </c>
      <c r="N7">
        <v>1009</v>
      </c>
      <c r="O7" t="s">
        <v>390</v>
      </c>
      <c r="P7" t="s">
        <v>390</v>
      </c>
      <c r="Q7">
        <v>1</v>
      </c>
      <c r="X7">
        <v>0.02</v>
      </c>
      <c r="Y7">
        <v>31.49</v>
      </c>
      <c r="Z7">
        <v>0</v>
      </c>
      <c r="AA7">
        <v>0</v>
      </c>
      <c r="AB7">
        <v>0</v>
      </c>
      <c r="AC7">
        <v>0</v>
      </c>
      <c r="AD7">
        <v>1</v>
      </c>
      <c r="AE7">
        <v>0</v>
      </c>
      <c r="AF7" t="s">
        <v>3</v>
      </c>
      <c r="AG7">
        <v>0.02</v>
      </c>
      <c r="AH7">
        <v>2</v>
      </c>
      <c r="AI7">
        <v>1473092846</v>
      </c>
      <c r="AJ7">
        <v>5</v>
      </c>
      <c r="AK7">
        <v>0</v>
      </c>
      <c r="AL7">
        <v>0</v>
      </c>
      <c r="AM7">
        <v>0</v>
      </c>
      <c r="AN7">
        <v>0</v>
      </c>
      <c r="AO7">
        <v>0</v>
      </c>
      <c r="AP7">
        <v>0</v>
      </c>
      <c r="AQ7">
        <v>0</v>
      </c>
      <c r="AR7">
        <v>0</v>
      </c>
    </row>
    <row r="8" spans="1:44" x14ac:dyDescent="0.2">
      <c r="A8">
        <f>ROW(Source!A37)</f>
        <v>37</v>
      </c>
      <c r="B8">
        <v>1473453804</v>
      </c>
      <c r="C8">
        <v>1473092850</v>
      </c>
      <c r="D8">
        <v>1441819193</v>
      </c>
      <c r="E8">
        <v>15514512</v>
      </c>
      <c r="F8">
        <v>1</v>
      </c>
      <c r="G8">
        <v>15514512</v>
      </c>
      <c r="H8">
        <v>1</v>
      </c>
      <c r="I8" t="s">
        <v>380</v>
      </c>
      <c r="J8" t="s">
        <v>3</v>
      </c>
      <c r="K8" t="s">
        <v>381</v>
      </c>
      <c r="L8">
        <v>1191</v>
      </c>
      <c r="N8">
        <v>1013</v>
      </c>
      <c r="O8" t="s">
        <v>382</v>
      </c>
      <c r="P8" t="s">
        <v>382</v>
      </c>
      <c r="Q8">
        <v>1</v>
      </c>
      <c r="X8">
        <v>0.9</v>
      </c>
      <c r="Y8">
        <v>0</v>
      </c>
      <c r="Z8">
        <v>0</v>
      </c>
      <c r="AA8">
        <v>0</v>
      </c>
      <c r="AB8">
        <v>0</v>
      </c>
      <c r="AC8">
        <v>0</v>
      </c>
      <c r="AD8">
        <v>1</v>
      </c>
      <c r="AE8">
        <v>1</v>
      </c>
      <c r="AF8" t="s">
        <v>28</v>
      </c>
      <c r="AG8">
        <v>3.6</v>
      </c>
      <c r="AH8">
        <v>3</v>
      </c>
      <c r="AI8">
        <v>-1</v>
      </c>
      <c r="AJ8" t="s">
        <v>3</v>
      </c>
      <c r="AK8">
        <v>0</v>
      </c>
      <c r="AL8">
        <v>0</v>
      </c>
      <c r="AM8">
        <v>0</v>
      </c>
      <c r="AN8">
        <v>0</v>
      </c>
      <c r="AO8">
        <v>0</v>
      </c>
      <c r="AP8">
        <v>0</v>
      </c>
      <c r="AQ8">
        <v>0</v>
      </c>
      <c r="AR8">
        <v>0</v>
      </c>
    </row>
    <row r="9" spans="1:44" x14ac:dyDescent="0.2">
      <c r="A9">
        <f>ROW(Source!A73)</f>
        <v>73</v>
      </c>
      <c r="B9">
        <v>1473453817</v>
      </c>
      <c r="C9">
        <v>1473092852</v>
      </c>
      <c r="D9">
        <v>1441819193</v>
      </c>
      <c r="E9">
        <v>15514512</v>
      </c>
      <c r="F9">
        <v>1</v>
      </c>
      <c r="G9">
        <v>15514512</v>
      </c>
      <c r="H9">
        <v>1</v>
      </c>
      <c r="I9" t="s">
        <v>380</v>
      </c>
      <c r="J9" t="s">
        <v>3</v>
      </c>
      <c r="K9" t="s">
        <v>381</v>
      </c>
      <c r="L9">
        <v>1191</v>
      </c>
      <c r="N9">
        <v>1013</v>
      </c>
      <c r="O9" t="s">
        <v>382</v>
      </c>
      <c r="P9" t="s">
        <v>382</v>
      </c>
      <c r="Q9">
        <v>1</v>
      </c>
      <c r="X9">
        <v>29.54</v>
      </c>
      <c r="Y9">
        <v>0</v>
      </c>
      <c r="Z9">
        <v>0</v>
      </c>
      <c r="AA9">
        <v>0</v>
      </c>
      <c r="AB9">
        <v>0</v>
      </c>
      <c r="AC9">
        <v>0</v>
      </c>
      <c r="AD9">
        <v>1</v>
      </c>
      <c r="AE9">
        <v>1</v>
      </c>
      <c r="AF9" t="s">
        <v>3</v>
      </c>
      <c r="AG9">
        <v>29.54</v>
      </c>
      <c r="AH9">
        <v>3</v>
      </c>
      <c r="AI9">
        <v>-1</v>
      </c>
      <c r="AJ9" t="s">
        <v>3</v>
      </c>
      <c r="AK9">
        <v>0</v>
      </c>
      <c r="AL9">
        <v>0</v>
      </c>
      <c r="AM9">
        <v>0</v>
      </c>
      <c r="AN9">
        <v>0</v>
      </c>
      <c r="AO9">
        <v>0</v>
      </c>
      <c r="AP9">
        <v>0</v>
      </c>
      <c r="AQ9">
        <v>0</v>
      </c>
      <c r="AR9">
        <v>0</v>
      </c>
    </row>
    <row r="10" spans="1:44" x14ac:dyDescent="0.2">
      <c r="A10">
        <f>ROW(Source!A73)</f>
        <v>73</v>
      </c>
      <c r="B10">
        <v>1473453818</v>
      </c>
      <c r="C10">
        <v>1473092852</v>
      </c>
      <c r="D10">
        <v>1441835469</v>
      </c>
      <c r="E10">
        <v>1</v>
      </c>
      <c r="F10">
        <v>1</v>
      </c>
      <c r="G10">
        <v>15514512</v>
      </c>
      <c r="H10">
        <v>3</v>
      </c>
      <c r="I10" t="s">
        <v>457</v>
      </c>
      <c r="J10" t="s">
        <v>458</v>
      </c>
      <c r="K10" t="s">
        <v>459</v>
      </c>
      <c r="L10">
        <v>1348</v>
      </c>
      <c r="N10">
        <v>1009</v>
      </c>
      <c r="O10" t="s">
        <v>401</v>
      </c>
      <c r="P10" t="s">
        <v>401</v>
      </c>
      <c r="Q10">
        <v>1000</v>
      </c>
      <c r="X10">
        <v>5.0000000000000001E-3</v>
      </c>
      <c r="Y10">
        <v>163237.26999999999</v>
      </c>
      <c r="Z10">
        <v>0</v>
      </c>
      <c r="AA10">
        <v>0</v>
      </c>
      <c r="AB10">
        <v>0</v>
      </c>
      <c r="AC10">
        <v>0</v>
      </c>
      <c r="AD10">
        <v>1</v>
      </c>
      <c r="AE10">
        <v>0</v>
      </c>
      <c r="AF10" t="s">
        <v>3</v>
      </c>
      <c r="AG10">
        <v>5.0000000000000001E-3</v>
      </c>
      <c r="AH10">
        <v>3</v>
      </c>
      <c r="AI10">
        <v>-1</v>
      </c>
      <c r="AJ10" t="s">
        <v>3</v>
      </c>
      <c r="AK10">
        <v>0</v>
      </c>
      <c r="AL10">
        <v>0</v>
      </c>
      <c r="AM10">
        <v>0</v>
      </c>
      <c r="AN10">
        <v>0</v>
      </c>
      <c r="AO10">
        <v>0</v>
      </c>
      <c r="AP10">
        <v>0</v>
      </c>
      <c r="AQ10">
        <v>0</v>
      </c>
      <c r="AR10">
        <v>0</v>
      </c>
    </row>
    <row r="11" spans="1:44" x14ac:dyDescent="0.2">
      <c r="A11">
        <f>ROW(Source!A73)</f>
        <v>73</v>
      </c>
      <c r="B11">
        <v>1473453819</v>
      </c>
      <c r="C11">
        <v>1473092852</v>
      </c>
      <c r="D11">
        <v>1441836514</v>
      </c>
      <c r="E11">
        <v>1</v>
      </c>
      <c r="F11">
        <v>1</v>
      </c>
      <c r="G11">
        <v>15514512</v>
      </c>
      <c r="H11">
        <v>3</v>
      </c>
      <c r="I11" t="s">
        <v>460</v>
      </c>
      <c r="J11" t="s">
        <v>461</v>
      </c>
      <c r="K11" t="s">
        <v>462</v>
      </c>
      <c r="L11">
        <v>1339</v>
      </c>
      <c r="N11">
        <v>1007</v>
      </c>
      <c r="O11" t="s">
        <v>423</v>
      </c>
      <c r="P11" t="s">
        <v>423</v>
      </c>
      <c r="Q11">
        <v>1</v>
      </c>
      <c r="X11">
        <v>7.8</v>
      </c>
      <c r="Y11">
        <v>54.81</v>
      </c>
      <c r="Z11">
        <v>0</v>
      </c>
      <c r="AA11">
        <v>0</v>
      </c>
      <c r="AB11">
        <v>0</v>
      </c>
      <c r="AC11">
        <v>0</v>
      </c>
      <c r="AD11">
        <v>1</v>
      </c>
      <c r="AE11">
        <v>0</v>
      </c>
      <c r="AF11" t="s">
        <v>3</v>
      </c>
      <c r="AG11">
        <v>7.8</v>
      </c>
      <c r="AH11">
        <v>3</v>
      </c>
      <c r="AI11">
        <v>-1</v>
      </c>
      <c r="AJ11" t="s">
        <v>3</v>
      </c>
      <c r="AK11">
        <v>0</v>
      </c>
      <c r="AL11">
        <v>0</v>
      </c>
      <c r="AM11">
        <v>0</v>
      </c>
      <c r="AN11">
        <v>0</v>
      </c>
      <c r="AO11">
        <v>0</v>
      </c>
      <c r="AP11">
        <v>0</v>
      </c>
      <c r="AQ11">
        <v>0</v>
      </c>
      <c r="AR11">
        <v>0</v>
      </c>
    </row>
    <row r="12" spans="1:44" x14ac:dyDescent="0.2">
      <c r="A12">
        <f>ROW(Source!A73)</f>
        <v>73</v>
      </c>
      <c r="B12">
        <v>1473453820</v>
      </c>
      <c r="C12">
        <v>1473092852</v>
      </c>
      <c r="D12">
        <v>1441847238</v>
      </c>
      <c r="E12">
        <v>1</v>
      </c>
      <c r="F12">
        <v>1</v>
      </c>
      <c r="G12">
        <v>15514512</v>
      </c>
      <c r="H12">
        <v>3</v>
      </c>
      <c r="I12" t="s">
        <v>463</v>
      </c>
      <c r="J12" t="s">
        <v>464</v>
      </c>
      <c r="K12" t="s">
        <v>465</v>
      </c>
      <c r="L12">
        <v>1346</v>
      </c>
      <c r="N12">
        <v>1009</v>
      </c>
      <c r="O12" t="s">
        <v>390</v>
      </c>
      <c r="P12" t="s">
        <v>390</v>
      </c>
      <c r="Q12">
        <v>1</v>
      </c>
      <c r="X12">
        <v>2</v>
      </c>
      <c r="Y12">
        <v>742.26</v>
      </c>
      <c r="Z12">
        <v>0</v>
      </c>
      <c r="AA12">
        <v>0</v>
      </c>
      <c r="AB12">
        <v>0</v>
      </c>
      <c r="AC12">
        <v>0</v>
      </c>
      <c r="AD12">
        <v>1</v>
      </c>
      <c r="AE12">
        <v>0</v>
      </c>
      <c r="AF12" t="s">
        <v>3</v>
      </c>
      <c r="AG12">
        <v>2</v>
      </c>
      <c r="AH12">
        <v>3</v>
      </c>
      <c r="AI12">
        <v>-1</v>
      </c>
      <c r="AJ12" t="s">
        <v>3</v>
      </c>
      <c r="AK12">
        <v>0</v>
      </c>
      <c r="AL12">
        <v>0</v>
      </c>
      <c r="AM12">
        <v>0</v>
      </c>
      <c r="AN12">
        <v>0</v>
      </c>
      <c r="AO12">
        <v>0</v>
      </c>
      <c r="AP12">
        <v>0</v>
      </c>
      <c r="AQ12">
        <v>0</v>
      </c>
      <c r="AR12">
        <v>0</v>
      </c>
    </row>
    <row r="13" spans="1:44" x14ac:dyDescent="0.2">
      <c r="A13">
        <f>ROW(Source!A74)</f>
        <v>74</v>
      </c>
      <c r="B13">
        <v>1473453853</v>
      </c>
      <c r="C13">
        <v>1473092857</v>
      </c>
      <c r="D13">
        <v>1441819193</v>
      </c>
      <c r="E13">
        <v>15514512</v>
      </c>
      <c r="F13">
        <v>1</v>
      </c>
      <c r="G13">
        <v>15514512</v>
      </c>
      <c r="H13">
        <v>1</v>
      </c>
      <c r="I13" t="s">
        <v>380</v>
      </c>
      <c r="J13" t="s">
        <v>3</v>
      </c>
      <c r="K13" t="s">
        <v>381</v>
      </c>
      <c r="L13">
        <v>1191</v>
      </c>
      <c r="N13">
        <v>1013</v>
      </c>
      <c r="O13" t="s">
        <v>382</v>
      </c>
      <c r="P13" t="s">
        <v>382</v>
      </c>
      <c r="Q13">
        <v>1</v>
      </c>
      <c r="X13">
        <v>0.9</v>
      </c>
      <c r="Y13">
        <v>0</v>
      </c>
      <c r="Z13">
        <v>0</v>
      </c>
      <c r="AA13">
        <v>0</v>
      </c>
      <c r="AB13">
        <v>0</v>
      </c>
      <c r="AC13">
        <v>0</v>
      </c>
      <c r="AD13">
        <v>1</v>
      </c>
      <c r="AE13">
        <v>1</v>
      </c>
      <c r="AF13" t="s">
        <v>28</v>
      </c>
      <c r="AG13">
        <v>3.6</v>
      </c>
      <c r="AH13">
        <v>3</v>
      </c>
      <c r="AI13">
        <v>-1</v>
      </c>
      <c r="AJ13" t="s">
        <v>3</v>
      </c>
      <c r="AK13">
        <v>0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0</v>
      </c>
      <c r="AR13">
        <v>0</v>
      </c>
    </row>
    <row r="14" spans="1:44" x14ac:dyDescent="0.2">
      <c r="A14">
        <f>ROW(Source!A75)</f>
        <v>75</v>
      </c>
      <c r="B14">
        <v>1473453872</v>
      </c>
      <c r="C14">
        <v>1473092859</v>
      </c>
      <c r="D14">
        <v>1441819193</v>
      </c>
      <c r="E14">
        <v>15514512</v>
      </c>
      <c r="F14">
        <v>1</v>
      </c>
      <c r="G14">
        <v>15514512</v>
      </c>
      <c r="H14">
        <v>1</v>
      </c>
      <c r="I14" t="s">
        <v>380</v>
      </c>
      <c r="J14" t="s">
        <v>3</v>
      </c>
      <c r="K14" t="s">
        <v>381</v>
      </c>
      <c r="L14">
        <v>1191</v>
      </c>
      <c r="N14">
        <v>1013</v>
      </c>
      <c r="O14" t="s">
        <v>382</v>
      </c>
      <c r="P14" t="s">
        <v>382</v>
      </c>
      <c r="Q14">
        <v>1</v>
      </c>
      <c r="X14">
        <v>0.9</v>
      </c>
      <c r="Y14">
        <v>0</v>
      </c>
      <c r="Z14">
        <v>0</v>
      </c>
      <c r="AA14">
        <v>0</v>
      </c>
      <c r="AB14">
        <v>0</v>
      </c>
      <c r="AC14">
        <v>0</v>
      </c>
      <c r="AD14">
        <v>1</v>
      </c>
      <c r="AE14">
        <v>1</v>
      </c>
      <c r="AF14" t="s">
        <v>28</v>
      </c>
      <c r="AG14">
        <v>3.6</v>
      </c>
      <c r="AH14">
        <v>3</v>
      </c>
      <c r="AI14">
        <v>-1</v>
      </c>
      <c r="AJ14" t="s">
        <v>3</v>
      </c>
      <c r="AK14">
        <v>0</v>
      </c>
      <c r="AL14">
        <v>0</v>
      </c>
      <c r="AM14">
        <v>0</v>
      </c>
      <c r="AN14">
        <v>0</v>
      </c>
      <c r="AO14">
        <v>0</v>
      </c>
      <c r="AP14">
        <v>0</v>
      </c>
      <c r="AQ14">
        <v>0</v>
      </c>
      <c r="AR14">
        <v>0</v>
      </c>
    </row>
    <row r="15" spans="1:44" x14ac:dyDescent="0.2">
      <c r="A15">
        <f>ROW(Source!A76)</f>
        <v>76</v>
      </c>
      <c r="B15">
        <v>1473453890</v>
      </c>
      <c r="C15">
        <v>1473092861</v>
      </c>
      <c r="D15">
        <v>1441819193</v>
      </c>
      <c r="E15">
        <v>15514512</v>
      </c>
      <c r="F15">
        <v>1</v>
      </c>
      <c r="G15">
        <v>15514512</v>
      </c>
      <c r="H15">
        <v>1</v>
      </c>
      <c r="I15" t="s">
        <v>380</v>
      </c>
      <c r="J15" t="s">
        <v>3</v>
      </c>
      <c r="K15" t="s">
        <v>381</v>
      </c>
      <c r="L15">
        <v>1191</v>
      </c>
      <c r="N15">
        <v>1013</v>
      </c>
      <c r="O15" t="s">
        <v>382</v>
      </c>
      <c r="P15" t="s">
        <v>382</v>
      </c>
      <c r="Q15">
        <v>1</v>
      </c>
      <c r="X15">
        <v>0.13</v>
      </c>
      <c r="Y15">
        <v>0</v>
      </c>
      <c r="Z15">
        <v>0</v>
      </c>
      <c r="AA15">
        <v>0</v>
      </c>
      <c r="AB15">
        <v>0</v>
      </c>
      <c r="AC15">
        <v>0</v>
      </c>
      <c r="AD15">
        <v>1</v>
      </c>
      <c r="AE15">
        <v>1</v>
      </c>
      <c r="AF15" t="s">
        <v>104</v>
      </c>
      <c r="AG15">
        <v>0.52</v>
      </c>
      <c r="AH15">
        <v>3</v>
      </c>
      <c r="AI15">
        <v>-1</v>
      </c>
      <c r="AJ15" t="s">
        <v>3</v>
      </c>
      <c r="AK15">
        <v>0</v>
      </c>
      <c r="AL15">
        <v>0</v>
      </c>
      <c r="AM15">
        <v>0</v>
      </c>
      <c r="AN15">
        <v>0</v>
      </c>
      <c r="AO15">
        <v>0</v>
      </c>
      <c r="AP15">
        <v>0</v>
      </c>
      <c r="AQ15">
        <v>0</v>
      </c>
      <c r="AR15">
        <v>0</v>
      </c>
    </row>
    <row r="16" spans="1:44" x14ac:dyDescent="0.2">
      <c r="A16">
        <f>ROW(Source!A112)</f>
        <v>112</v>
      </c>
      <c r="B16">
        <v>1473453905</v>
      </c>
      <c r="C16">
        <v>1473092863</v>
      </c>
      <c r="D16">
        <v>1441819193</v>
      </c>
      <c r="E16">
        <v>15514512</v>
      </c>
      <c r="F16">
        <v>1</v>
      </c>
      <c r="G16">
        <v>15514512</v>
      </c>
      <c r="H16">
        <v>1</v>
      </c>
      <c r="I16" t="s">
        <v>380</v>
      </c>
      <c r="J16" t="s">
        <v>3</v>
      </c>
      <c r="K16" t="s">
        <v>381</v>
      </c>
      <c r="L16">
        <v>1191</v>
      </c>
      <c r="N16">
        <v>1013</v>
      </c>
      <c r="O16" t="s">
        <v>382</v>
      </c>
      <c r="P16" t="s">
        <v>382</v>
      </c>
      <c r="Q16">
        <v>1</v>
      </c>
      <c r="X16">
        <v>1.26</v>
      </c>
      <c r="Y16">
        <v>0</v>
      </c>
      <c r="Z16">
        <v>0</v>
      </c>
      <c r="AA16">
        <v>0</v>
      </c>
      <c r="AB16">
        <v>0</v>
      </c>
      <c r="AC16">
        <v>0</v>
      </c>
      <c r="AD16">
        <v>1</v>
      </c>
      <c r="AE16">
        <v>1</v>
      </c>
      <c r="AF16" t="s">
        <v>108</v>
      </c>
      <c r="AG16">
        <v>21.42</v>
      </c>
      <c r="AH16">
        <v>3</v>
      </c>
      <c r="AI16">
        <v>-1</v>
      </c>
      <c r="AJ16" t="s">
        <v>3</v>
      </c>
      <c r="AK16">
        <v>0</v>
      </c>
      <c r="AL16">
        <v>0</v>
      </c>
      <c r="AM16">
        <v>0</v>
      </c>
      <c r="AN16">
        <v>0</v>
      </c>
      <c r="AO16">
        <v>0</v>
      </c>
      <c r="AP16">
        <v>0</v>
      </c>
      <c r="AQ16">
        <v>0</v>
      </c>
      <c r="AR16">
        <v>0</v>
      </c>
    </row>
    <row r="17" spans="1:44" x14ac:dyDescent="0.2">
      <c r="A17">
        <f>ROW(Source!A113)</f>
        <v>113</v>
      </c>
      <c r="B17">
        <v>1473453923</v>
      </c>
      <c r="C17">
        <v>1473092868</v>
      </c>
      <c r="D17">
        <v>1441819193</v>
      </c>
      <c r="E17">
        <v>15514512</v>
      </c>
      <c r="F17">
        <v>1</v>
      </c>
      <c r="G17">
        <v>15514512</v>
      </c>
      <c r="H17">
        <v>1</v>
      </c>
      <c r="I17" t="s">
        <v>380</v>
      </c>
      <c r="J17" t="s">
        <v>3</v>
      </c>
      <c r="K17" t="s">
        <v>381</v>
      </c>
      <c r="L17">
        <v>1191</v>
      </c>
      <c r="N17">
        <v>1013</v>
      </c>
      <c r="O17" t="s">
        <v>382</v>
      </c>
      <c r="P17" t="s">
        <v>382</v>
      </c>
      <c r="Q17">
        <v>1</v>
      </c>
      <c r="X17">
        <v>0.27</v>
      </c>
      <c r="Y17">
        <v>0</v>
      </c>
      <c r="Z17">
        <v>0</v>
      </c>
      <c r="AA17">
        <v>0</v>
      </c>
      <c r="AB17">
        <v>0</v>
      </c>
      <c r="AC17">
        <v>0</v>
      </c>
      <c r="AD17">
        <v>1</v>
      </c>
      <c r="AE17">
        <v>1</v>
      </c>
      <c r="AF17" t="s">
        <v>108</v>
      </c>
      <c r="AG17">
        <v>4.59</v>
      </c>
      <c r="AH17">
        <v>3</v>
      </c>
      <c r="AI17">
        <v>-1</v>
      </c>
      <c r="AJ17" t="s">
        <v>3</v>
      </c>
      <c r="AK17">
        <v>0</v>
      </c>
      <c r="AL17">
        <v>0</v>
      </c>
      <c r="AM17">
        <v>0</v>
      </c>
      <c r="AN17">
        <v>0</v>
      </c>
      <c r="AO17">
        <v>0</v>
      </c>
      <c r="AP17">
        <v>0</v>
      </c>
      <c r="AQ17">
        <v>0</v>
      </c>
      <c r="AR17">
        <v>0</v>
      </c>
    </row>
    <row r="18" spans="1:44" x14ac:dyDescent="0.2">
      <c r="A18">
        <f>ROW(Source!A114)</f>
        <v>114</v>
      </c>
      <c r="B18">
        <v>1473453955</v>
      </c>
      <c r="C18">
        <v>1473092873</v>
      </c>
      <c r="D18">
        <v>1441819193</v>
      </c>
      <c r="E18">
        <v>15514512</v>
      </c>
      <c r="F18">
        <v>1</v>
      </c>
      <c r="G18">
        <v>15514512</v>
      </c>
      <c r="H18">
        <v>1</v>
      </c>
      <c r="I18" t="s">
        <v>380</v>
      </c>
      <c r="J18" t="s">
        <v>3</v>
      </c>
      <c r="K18" t="s">
        <v>381</v>
      </c>
      <c r="L18">
        <v>1191</v>
      </c>
      <c r="N18">
        <v>1013</v>
      </c>
      <c r="O18" t="s">
        <v>382</v>
      </c>
      <c r="P18" t="s">
        <v>382</v>
      </c>
      <c r="Q18">
        <v>1</v>
      </c>
      <c r="X18">
        <v>0.23</v>
      </c>
      <c r="Y18">
        <v>0</v>
      </c>
      <c r="Z18">
        <v>0</v>
      </c>
      <c r="AA18">
        <v>0</v>
      </c>
      <c r="AB18">
        <v>0</v>
      </c>
      <c r="AC18">
        <v>0</v>
      </c>
      <c r="AD18">
        <v>1</v>
      </c>
      <c r="AE18">
        <v>1</v>
      </c>
      <c r="AF18" t="s">
        <v>108</v>
      </c>
      <c r="AG18">
        <v>3.91</v>
      </c>
      <c r="AH18">
        <v>3</v>
      </c>
      <c r="AI18">
        <v>-1</v>
      </c>
      <c r="AJ18" t="s">
        <v>3</v>
      </c>
      <c r="AK18">
        <v>0</v>
      </c>
      <c r="AL18">
        <v>0</v>
      </c>
      <c r="AM18">
        <v>0</v>
      </c>
      <c r="AN18">
        <v>0</v>
      </c>
      <c r="AO18">
        <v>0</v>
      </c>
      <c r="AP18">
        <v>0</v>
      </c>
      <c r="AQ18">
        <v>0</v>
      </c>
      <c r="AR18">
        <v>0</v>
      </c>
    </row>
    <row r="19" spans="1:44" x14ac:dyDescent="0.2">
      <c r="A19">
        <f>ROW(Source!A115)</f>
        <v>115</v>
      </c>
      <c r="B19">
        <v>1473453993</v>
      </c>
      <c r="C19">
        <v>1473092878</v>
      </c>
      <c r="D19">
        <v>1441819193</v>
      </c>
      <c r="E19">
        <v>15514512</v>
      </c>
      <c r="F19">
        <v>1</v>
      </c>
      <c r="G19">
        <v>15514512</v>
      </c>
      <c r="H19">
        <v>1</v>
      </c>
      <c r="I19" t="s">
        <v>380</v>
      </c>
      <c r="J19" t="s">
        <v>3</v>
      </c>
      <c r="K19" t="s">
        <v>381</v>
      </c>
      <c r="L19">
        <v>1191</v>
      </c>
      <c r="N19">
        <v>1013</v>
      </c>
      <c r="O19" t="s">
        <v>382</v>
      </c>
      <c r="P19" t="s">
        <v>382</v>
      </c>
      <c r="Q19">
        <v>1</v>
      </c>
      <c r="X19">
        <v>0.23</v>
      </c>
      <c r="Y19">
        <v>0</v>
      </c>
      <c r="Z19">
        <v>0</v>
      </c>
      <c r="AA19">
        <v>0</v>
      </c>
      <c r="AB19">
        <v>0</v>
      </c>
      <c r="AC19">
        <v>0</v>
      </c>
      <c r="AD19">
        <v>1</v>
      </c>
      <c r="AE19">
        <v>1</v>
      </c>
      <c r="AF19" t="s">
        <v>108</v>
      </c>
      <c r="AG19">
        <v>3.91</v>
      </c>
      <c r="AH19">
        <v>3</v>
      </c>
      <c r="AI19">
        <v>-1</v>
      </c>
      <c r="AJ19" t="s">
        <v>3</v>
      </c>
      <c r="AK19">
        <v>0</v>
      </c>
      <c r="AL19">
        <v>0</v>
      </c>
      <c r="AM19">
        <v>0</v>
      </c>
      <c r="AN19">
        <v>0</v>
      </c>
      <c r="AO19">
        <v>0</v>
      </c>
      <c r="AP19">
        <v>0</v>
      </c>
      <c r="AQ19">
        <v>0</v>
      </c>
      <c r="AR19">
        <v>0</v>
      </c>
    </row>
    <row r="20" spans="1:44" x14ac:dyDescent="0.2">
      <c r="A20">
        <f>ROW(Source!A116)</f>
        <v>116</v>
      </c>
      <c r="B20">
        <v>1473454016</v>
      </c>
      <c r="C20">
        <v>1473092880</v>
      </c>
      <c r="D20">
        <v>1441819193</v>
      </c>
      <c r="E20">
        <v>15514512</v>
      </c>
      <c r="F20">
        <v>1</v>
      </c>
      <c r="G20">
        <v>15514512</v>
      </c>
      <c r="H20">
        <v>1</v>
      </c>
      <c r="I20" t="s">
        <v>380</v>
      </c>
      <c r="J20" t="s">
        <v>3</v>
      </c>
      <c r="K20" t="s">
        <v>381</v>
      </c>
      <c r="L20">
        <v>1191</v>
      </c>
      <c r="N20">
        <v>1013</v>
      </c>
      <c r="O20" t="s">
        <v>382</v>
      </c>
      <c r="P20" t="s">
        <v>382</v>
      </c>
      <c r="Q20">
        <v>1</v>
      </c>
      <c r="X20">
        <v>0.23</v>
      </c>
      <c r="Y20">
        <v>0</v>
      </c>
      <c r="Z20">
        <v>0</v>
      </c>
      <c r="AA20">
        <v>0</v>
      </c>
      <c r="AB20">
        <v>0</v>
      </c>
      <c r="AC20">
        <v>0</v>
      </c>
      <c r="AD20">
        <v>1</v>
      </c>
      <c r="AE20">
        <v>1</v>
      </c>
      <c r="AF20" t="s">
        <v>108</v>
      </c>
      <c r="AG20">
        <v>3.91</v>
      </c>
      <c r="AH20">
        <v>3</v>
      </c>
      <c r="AI20">
        <v>-1</v>
      </c>
      <c r="AJ20" t="s">
        <v>3</v>
      </c>
      <c r="AK20">
        <v>0</v>
      </c>
      <c r="AL20">
        <v>0</v>
      </c>
      <c r="AM20">
        <v>0</v>
      </c>
      <c r="AN20">
        <v>0</v>
      </c>
      <c r="AO20">
        <v>0</v>
      </c>
      <c r="AP20">
        <v>0</v>
      </c>
      <c r="AQ20">
        <v>0</v>
      </c>
      <c r="AR20">
        <v>0</v>
      </c>
    </row>
    <row r="21" spans="1:44" x14ac:dyDescent="0.2">
      <c r="A21">
        <f>ROW(Source!A117)</f>
        <v>117</v>
      </c>
      <c r="B21">
        <v>1473454040</v>
      </c>
      <c r="C21">
        <v>1473092885</v>
      </c>
      <c r="D21">
        <v>1441819193</v>
      </c>
      <c r="E21">
        <v>15514512</v>
      </c>
      <c r="F21">
        <v>1</v>
      </c>
      <c r="G21">
        <v>15514512</v>
      </c>
      <c r="H21">
        <v>1</v>
      </c>
      <c r="I21" t="s">
        <v>380</v>
      </c>
      <c r="J21" t="s">
        <v>3</v>
      </c>
      <c r="K21" t="s">
        <v>381</v>
      </c>
      <c r="L21">
        <v>1191</v>
      </c>
      <c r="N21">
        <v>1013</v>
      </c>
      <c r="O21" t="s">
        <v>382</v>
      </c>
      <c r="P21" t="s">
        <v>382</v>
      </c>
      <c r="Q21">
        <v>1</v>
      </c>
      <c r="X21">
        <v>104.44</v>
      </c>
      <c r="Y21">
        <v>0</v>
      </c>
      <c r="Z21">
        <v>0</v>
      </c>
      <c r="AA21">
        <v>0</v>
      </c>
      <c r="AB21">
        <v>0</v>
      </c>
      <c r="AC21">
        <v>0</v>
      </c>
      <c r="AD21">
        <v>1</v>
      </c>
      <c r="AE21">
        <v>1</v>
      </c>
      <c r="AF21" t="s">
        <v>3</v>
      </c>
      <c r="AG21">
        <v>104.44</v>
      </c>
      <c r="AH21">
        <v>3</v>
      </c>
      <c r="AI21">
        <v>-1</v>
      </c>
      <c r="AJ21" t="s">
        <v>3</v>
      </c>
      <c r="AK21">
        <v>0</v>
      </c>
      <c r="AL21">
        <v>0</v>
      </c>
      <c r="AM21">
        <v>0</v>
      </c>
      <c r="AN21">
        <v>0</v>
      </c>
      <c r="AO21">
        <v>0</v>
      </c>
      <c r="AP21">
        <v>0</v>
      </c>
      <c r="AQ21">
        <v>0</v>
      </c>
      <c r="AR21">
        <v>0</v>
      </c>
    </row>
    <row r="22" spans="1:44" x14ac:dyDescent="0.2">
      <c r="A22">
        <f>ROW(Source!A117)</f>
        <v>117</v>
      </c>
      <c r="B22">
        <v>1473454041</v>
      </c>
      <c r="C22">
        <v>1473092885</v>
      </c>
      <c r="D22">
        <v>1441834334</v>
      </c>
      <c r="E22">
        <v>1</v>
      </c>
      <c r="F22">
        <v>1</v>
      </c>
      <c r="G22">
        <v>15514512</v>
      </c>
      <c r="H22">
        <v>2</v>
      </c>
      <c r="I22" t="s">
        <v>466</v>
      </c>
      <c r="J22" t="s">
        <v>467</v>
      </c>
      <c r="K22" t="s">
        <v>468</v>
      </c>
      <c r="L22">
        <v>1368</v>
      </c>
      <c r="N22">
        <v>1011</v>
      </c>
      <c r="O22" t="s">
        <v>386</v>
      </c>
      <c r="P22" t="s">
        <v>386</v>
      </c>
      <c r="Q22">
        <v>1</v>
      </c>
      <c r="X22">
        <v>5.8</v>
      </c>
      <c r="Y22">
        <v>0</v>
      </c>
      <c r="Z22">
        <v>10.66</v>
      </c>
      <c r="AA22">
        <v>0.12</v>
      </c>
      <c r="AB22">
        <v>0</v>
      </c>
      <c r="AC22">
        <v>0</v>
      </c>
      <c r="AD22">
        <v>1</v>
      </c>
      <c r="AE22">
        <v>0</v>
      </c>
      <c r="AF22" t="s">
        <v>3</v>
      </c>
      <c r="AG22">
        <v>5.8</v>
      </c>
      <c r="AH22">
        <v>3</v>
      </c>
      <c r="AI22">
        <v>-1</v>
      </c>
      <c r="AJ22" t="s">
        <v>3</v>
      </c>
      <c r="AK22">
        <v>0</v>
      </c>
      <c r="AL22">
        <v>0</v>
      </c>
      <c r="AM22">
        <v>0</v>
      </c>
      <c r="AN22">
        <v>0</v>
      </c>
      <c r="AO22">
        <v>0</v>
      </c>
      <c r="AP22">
        <v>0</v>
      </c>
      <c r="AQ22">
        <v>0</v>
      </c>
      <c r="AR22">
        <v>0</v>
      </c>
    </row>
    <row r="23" spans="1:44" x14ac:dyDescent="0.2">
      <c r="A23">
        <f>ROW(Source!A117)</f>
        <v>117</v>
      </c>
      <c r="B23">
        <v>1473454043</v>
      </c>
      <c r="C23">
        <v>1473092885</v>
      </c>
      <c r="D23">
        <v>1441834443</v>
      </c>
      <c r="E23">
        <v>1</v>
      </c>
      <c r="F23">
        <v>1</v>
      </c>
      <c r="G23">
        <v>15514512</v>
      </c>
      <c r="H23">
        <v>3</v>
      </c>
      <c r="I23" t="s">
        <v>391</v>
      </c>
      <c r="J23" t="s">
        <v>392</v>
      </c>
      <c r="K23" t="s">
        <v>393</v>
      </c>
      <c r="L23">
        <v>1296</v>
      </c>
      <c r="N23">
        <v>1002</v>
      </c>
      <c r="O23" t="s">
        <v>394</v>
      </c>
      <c r="P23" t="s">
        <v>394</v>
      </c>
      <c r="Q23">
        <v>1</v>
      </c>
      <c r="X23">
        <v>0.31</v>
      </c>
      <c r="Y23">
        <v>785.72</v>
      </c>
      <c r="Z23">
        <v>0</v>
      </c>
      <c r="AA23">
        <v>0</v>
      </c>
      <c r="AB23">
        <v>0</v>
      </c>
      <c r="AC23">
        <v>0</v>
      </c>
      <c r="AD23">
        <v>1</v>
      </c>
      <c r="AE23">
        <v>0</v>
      </c>
      <c r="AF23" t="s">
        <v>3</v>
      </c>
      <c r="AG23">
        <v>0.31</v>
      </c>
      <c r="AH23">
        <v>3</v>
      </c>
      <c r="AI23">
        <v>-1</v>
      </c>
      <c r="AJ23" t="s">
        <v>3</v>
      </c>
      <c r="AK23">
        <v>0</v>
      </c>
      <c r="AL23">
        <v>0</v>
      </c>
      <c r="AM23">
        <v>0</v>
      </c>
      <c r="AN23">
        <v>0</v>
      </c>
      <c r="AO23">
        <v>0</v>
      </c>
      <c r="AP23">
        <v>0</v>
      </c>
      <c r="AQ23">
        <v>0</v>
      </c>
      <c r="AR23">
        <v>0</v>
      </c>
    </row>
    <row r="24" spans="1:44" x14ac:dyDescent="0.2">
      <c r="A24">
        <f>ROW(Source!A117)</f>
        <v>117</v>
      </c>
      <c r="B24">
        <v>1473454044</v>
      </c>
      <c r="C24">
        <v>1473092885</v>
      </c>
      <c r="D24">
        <v>1441821225</v>
      </c>
      <c r="E24">
        <v>15514512</v>
      </c>
      <c r="F24">
        <v>1</v>
      </c>
      <c r="G24">
        <v>15514512</v>
      </c>
      <c r="H24">
        <v>3</v>
      </c>
      <c r="I24" t="s">
        <v>469</v>
      </c>
      <c r="J24" t="s">
        <v>3</v>
      </c>
      <c r="K24" t="s">
        <v>470</v>
      </c>
      <c r="L24">
        <v>1346</v>
      </c>
      <c r="N24">
        <v>1009</v>
      </c>
      <c r="O24" t="s">
        <v>390</v>
      </c>
      <c r="P24" t="s">
        <v>390</v>
      </c>
      <c r="Q24">
        <v>1</v>
      </c>
      <c r="X24">
        <v>1.08</v>
      </c>
      <c r="Y24">
        <v>292.57515999999998</v>
      </c>
      <c r="Z24">
        <v>0</v>
      </c>
      <c r="AA24">
        <v>0</v>
      </c>
      <c r="AB24">
        <v>0</v>
      </c>
      <c r="AC24">
        <v>0</v>
      </c>
      <c r="AD24">
        <v>1</v>
      </c>
      <c r="AE24">
        <v>0</v>
      </c>
      <c r="AF24" t="s">
        <v>3</v>
      </c>
      <c r="AG24">
        <v>1.08</v>
      </c>
      <c r="AH24">
        <v>3</v>
      </c>
      <c r="AI24">
        <v>-1</v>
      </c>
      <c r="AJ24" t="s">
        <v>3</v>
      </c>
      <c r="AK24">
        <v>0</v>
      </c>
      <c r="AL24">
        <v>0</v>
      </c>
      <c r="AM24">
        <v>0</v>
      </c>
      <c r="AN24">
        <v>0</v>
      </c>
      <c r="AO24">
        <v>0</v>
      </c>
      <c r="AP24">
        <v>0</v>
      </c>
      <c r="AQ24">
        <v>0</v>
      </c>
      <c r="AR24">
        <v>0</v>
      </c>
    </row>
    <row r="25" spans="1:44" x14ac:dyDescent="0.2">
      <c r="A25">
        <f>ROW(Source!A117)</f>
        <v>117</v>
      </c>
      <c r="B25">
        <v>1473454042</v>
      </c>
      <c r="C25">
        <v>1473092885</v>
      </c>
      <c r="D25">
        <v>1441821223</v>
      </c>
      <c r="E25">
        <v>15514512</v>
      </c>
      <c r="F25">
        <v>1</v>
      </c>
      <c r="G25">
        <v>15514512</v>
      </c>
      <c r="H25">
        <v>3</v>
      </c>
      <c r="I25" t="s">
        <v>471</v>
      </c>
      <c r="J25" t="s">
        <v>3</v>
      </c>
      <c r="K25" t="s">
        <v>472</v>
      </c>
      <c r="L25">
        <v>1346</v>
      </c>
      <c r="N25">
        <v>1009</v>
      </c>
      <c r="O25" t="s">
        <v>390</v>
      </c>
      <c r="P25" t="s">
        <v>390</v>
      </c>
      <c r="Q25">
        <v>1</v>
      </c>
      <c r="X25">
        <v>0.98</v>
      </c>
      <c r="Y25">
        <v>221.4237</v>
      </c>
      <c r="Z25">
        <v>0</v>
      </c>
      <c r="AA25">
        <v>0</v>
      </c>
      <c r="AB25">
        <v>0</v>
      </c>
      <c r="AC25">
        <v>0</v>
      </c>
      <c r="AD25">
        <v>1</v>
      </c>
      <c r="AE25">
        <v>0</v>
      </c>
      <c r="AF25" t="s">
        <v>3</v>
      </c>
      <c r="AG25">
        <v>0.98</v>
      </c>
      <c r="AH25">
        <v>3</v>
      </c>
      <c r="AI25">
        <v>-1</v>
      </c>
      <c r="AJ25" t="s">
        <v>3</v>
      </c>
      <c r="AK25">
        <v>0</v>
      </c>
      <c r="AL25">
        <v>0</v>
      </c>
      <c r="AM25">
        <v>0</v>
      </c>
      <c r="AN25">
        <v>0</v>
      </c>
      <c r="AO25">
        <v>0</v>
      </c>
      <c r="AP25">
        <v>0</v>
      </c>
      <c r="AQ25">
        <v>0</v>
      </c>
      <c r="AR25">
        <v>0</v>
      </c>
    </row>
    <row r="26" spans="1:44" x14ac:dyDescent="0.2">
      <c r="A26">
        <f>ROW(Source!A118)</f>
        <v>118</v>
      </c>
      <c r="B26">
        <v>1473454078</v>
      </c>
      <c r="C26">
        <v>1473092906</v>
      </c>
      <c r="D26">
        <v>1441819193</v>
      </c>
      <c r="E26">
        <v>15514512</v>
      </c>
      <c r="F26">
        <v>1</v>
      </c>
      <c r="G26">
        <v>15514512</v>
      </c>
      <c r="H26">
        <v>1</v>
      </c>
      <c r="I26" t="s">
        <v>380</v>
      </c>
      <c r="J26" t="s">
        <v>3</v>
      </c>
      <c r="K26" t="s">
        <v>381</v>
      </c>
      <c r="L26">
        <v>1191</v>
      </c>
      <c r="N26">
        <v>1013</v>
      </c>
      <c r="O26" t="s">
        <v>382</v>
      </c>
      <c r="P26" t="s">
        <v>382</v>
      </c>
      <c r="Q26">
        <v>1</v>
      </c>
      <c r="X26">
        <v>151.93</v>
      </c>
      <c r="Y26">
        <v>0</v>
      </c>
      <c r="Z26">
        <v>0</v>
      </c>
      <c r="AA26">
        <v>0</v>
      </c>
      <c r="AB26">
        <v>0</v>
      </c>
      <c r="AC26">
        <v>0</v>
      </c>
      <c r="AD26">
        <v>1</v>
      </c>
      <c r="AE26">
        <v>1</v>
      </c>
      <c r="AF26" t="s">
        <v>3</v>
      </c>
      <c r="AG26">
        <v>151.93</v>
      </c>
      <c r="AH26">
        <v>3</v>
      </c>
      <c r="AI26">
        <v>-1</v>
      </c>
      <c r="AJ26" t="s">
        <v>3</v>
      </c>
      <c r="AK26">
        <v>0</v>
      </c>
      <c r="AL26">
        <v>0</v>
      </c>
      <c r="AM26">
        <v>0</v>
      </c>
      <c r="AN26">
        <v>0</v>
      </c>
      <c r="AO26">
        <v>0</v>
      </c>
      <c r="AP26">
        <v>0</v>
      </c>
      <c r="AQ26">
        <v>0</v>
      </c>
      <c r="AR26">
        <v>0</v>
      </c>
    </row>
    <row r="27" spans="1:44" x14ac:dyDescent="0.2">
      <c r="A27">
        <f>ROW(Source!A118)</f>
        <v>118</v>
      </c>
      <c r="B27">
        <v>1473454079</v>
      </c>
      <c r="C27">
        <v>1473092906</v>
      </c>
      <c r="D27">
        <v>1441834334</v>
      </c>
      <c r="E27">
        <v>1</v>
      </c>
      <c r="F27">
        <v>1</v>
      </c>
      <c r="G27">
        <v>15514512</v>
      </c>
      <c r="H27">
        <v>2</v>
      </c>
      <c r="I27" t="s">
        <v>466</v>
      </c>
      <c r="J27" t="s">
        <v>467</v>
      </c>
      <c r="K27" t="s">
        <v>468</v>
      </c>
      <c r="L27">
        <v>1368</v>
      </c>
      <c r="N27">
        <v>1011</v>
      </c>
      <c r="O27" t="s">
        <v>386</v>
      </c>
      <c r="P27" t="s">
        <v>386</v>
      </c>
      <c r="Q27">
        <v>1</v>
      </c>
      <c r="X27">
        <v>5.8</v>
      </c>
      <c r="Y27">
        <v>0</v>
      </c>
      <c r="Z27">
        <v>10.66</v>
      </c>
      <c r="AA27">
        <v>0.12</v>
      </c>
      <c r="AB27">
        <v>0</v>
      </c>
      <c r="AC27">
        <v>0</v>
      </c>
      <c r="AD27">
        <v>1</v>
      </c>
      <c r="AE27">
        <v>0</v>
      </c>
      <c r="AF27" t="s">
        <v>3</v>
      </c>
      <c r="AG27">
        <v>5.8</v>
      </c>
      <c r="AH27">
        <v>3</v>
      </c>
      <c r="AI27">
        <v>-1</v>
      </c>
      <c r="AJ27" t="s">
        <v>3</v>
      </c>
      <c r="AK27">
        <v>0</v>
      </c>
      <c r="AL27">
        <v>0</v>
      </c>
      <c r="AM27">
        <v>0</v>
      </c>
      <c r="AN27">
        <v>0</v>
      </c>
      <c r="AO27">
        <v>0</v>
      </c>
      <c r="AP27">
        <v>0</v>
      </c>
      <c r="AQ27">
        <v>0</v>
      </c>
      <c r="AR27">
        <v>0</v>
      </c>
    </row>
    <row r="28" spans="1:44" x14ac:dyDescent="0.2">
      <c r="A28">
        <f>ROW(Source!A118)</f>
        <v>118</v>
      </c>
      <c r="B28">
        <v>1473454081</v>
      </c>
      <c r="C28">
        <v>1473092906</v>
      </c>
      <c r="D28">
        <v>1441834443</v>
      </c>
      <c r="E28">
        <v>1</v>
      </c>
      <c r="F28">
        <v>1</v>
      </c>
      <c r="G28">
        <v>15514512</v>
      </c>
      <c r="H28">
        <v>3</v>
      </c>
      <c r="I28" t="s">
        <v>391</v>
      </c>
      <c r="J28" t="s">
        <v>392</v>
      </c>
      <c r="K28" t="s">
        <v>393</v>
      </c>
      <c r="L28">
        <v>1296</v>
      </c>
      <c r="N28">
        <v>1002</v>
      </c>
      <c r="O28" t="s">
        <v>394</v>
      </c>
      <c r="P28" t="s">
        <v>394</v>
      </c>
      <c r="Q28">
        <v>1</v>
      </c>
      <c r="X28">
        <v>0.31</v>
      </c>
      <c r="Y28">
        <v>785.72</v>
      </c>
      <c r="Z28">
        <v>0</v>
      </c>
      <c r="AA28">
        <v>0</v>
      </c>
      <c r="AB28">
        <v>0</v>
      </c>
      <c r="AC28">
        <v>0</v>
      </c>
      <c r="AD28">
        <v>1</v>
      </c>
      <c r="AE28">
        <v>0</v>
      </c>
      <c r="AF28" t="s">
        <v>3</v>
      </c>
      <c r="AG28">
        <v>0.31</v>
      </c>
      <c r="AH28">
        <v>3</v>
      </c>
      <c r="AI28">
        <v>-1</v>
      </c>
      <c r="AJ28" t="s">
        <v>3</v>
      </c>
      <c r="AK28">
        <v>0</v>
      </c>
      <c r="AL28">
        <v>0</v>
      </c>
      <c r="AM28">
        <v>0</v>
      </c>
      <c r="AN28">
        <v>0</v>
      </c>
      <c r="AO28">
        <v>0</v>
      </c>
      <c r="AP28">
        <v>0</v>
      </c>
      <c r="AQ28">
        <v>0</v>
      </c>
      <c r="AR28">
        <v>0</v>
      </c>
    </row>
    <row r="29" spans="1:44" x14ac:dyDescent="0.2">
      <c r="A29">
        <f>ROW(Source!A118)</f>
        <v>118</v>
      </c>
      <c r="B29">
        <v>1473454082</v>
      </c>
      <c r="C29">
        <v>1473092906</v>
      </c>
      <c r="D29">
        <v>1441821225</v>
      </c>
      <c r="E29">
        <v>15514512</v>
      </c>
      <c r="F29">
        <v>1</v>
      </c>
      <c r="G29">
        <v>15514512</v>
      </c>
      <c r="H29">
        <v>3</v>
      </c>
      <c r="I29" t="s">
        <v>469</v>
      </c>
      <c r="J29" t="s">
        <v>3</v>
      </c>
      <c r="K29" t="s">
        <v>470</v>
      </c>
      <c r="L29">
        <v>1346</v>
      </c>
      <c r="N29">
        <v>1009</v>
      </c>
      <c r="O29" t="s">
        <v>390</v>
      </c>
      <c r="P29" t="s">
        <v>390</v>
      </c>
      <c r="Q29">
        <v>1</v>
      </c>
      <c r="X29">
        <v>1.08</v>
      </c>
      <c r="Y29">
        <v>292.57515999999998</v>
      </c>
      <c r="Z29">
        <v>0</v>
      </c>
      <c r="AA29">
        <v>0</v>
      </c>
      <c r="AB29">
        <v>0</v>
      </c>
      <c r="AC29">
        <v>0</v>
      </c>
      <c r="AD29">
        <v>1</v>
      </c>
      <c r="AE29">
        <v>0</v>
      </c>
      <c r="AF29" t="s">
        <v>3</v>
      </c>
      <c r="AG29">
        <v>1.08</v>
      </c>
      <c r="AH29">
        <v>3</v>
      </c>
      <c r="AI29">
        <v>-1</v>
      </c>
      <c r="AJ29" t="s">
        <v>3</v>
      </c>
      <c r="AK29">
        <v>0</v>
      </c>
      <c r="AL29">
        <v>0</v>
      </c>
      <c r="AM29">
        <v>0</v>
      </c>
      <c r="AN29">
        <v>0</v>
      </c>
      <c r="AO29">
        <v>0</v>
      </c>
      <c r="AP29">
        <v>0</v>
      </c>
      <c r="AQ29">
        <v>0</v>
      </c>
      <c r="AR29">
        <v>0</v>
      </c>
    </row>
    <row r="30" spans="1:44" x14ac:dyDescent="0.2">
      <c r="A30">
        <f>ROW(Source!A118)</f>
        <v>118</v>
      </c>
      <c r="B30">
        <v>1473454080</v>
      </c>
      <c r="C30">
        <v>1473092906</v>
      </c>
      <c r="D30">
        <v>1441821223</v>
      </c>
      <c r="E30">
        <v>15514512</v>
      </c>
      <c r="F30">
        <v>1</v>
      </c>
      <c r="G30">
        <v>15514512</v>
      </c>
      <c r="H30">
        <v>3</v>
      </c>
      <c r="I30" t="s">
        <v>471</v>
      </c>
      <c r="J30" t="s">
        <v>3</v>
      </c>
      <c r="K30" t="s">
        <v>472</v>
      </c>
      <c r="L30">
        <v>1346</v>
      </c>
      <c r="N30">
        <v>1009</v>
      </c>
      <c r="O30" t="s">
        <v>390</v>
      </c>
      <c r="P30" t="s">
        <v>390</v>
      </c>
      <c r="Q30">
        <v>1</v>
      </c>
      <c r="X30">
        <v>0.98</v>
      </c>
      <c r="Y30">
        <v>221.4237</v>
      </c>
      <c r="Z30">
        <v>0</v>
      </c>
      <c r="AA30">
        <v>0</v>
      </c>
      <c r="AB30">
        <v>0</v>
      </c>
      <c r="AC30">
        <v>0</v>
      </c>
      <c r="AD30">
        <v>1</v>
      </c>
      <c r="AE30">
        <v>0</v>
      </c>
      <c r="AF30" t="s">
        <v>3</v>
      </c>
      <c r="AG30">
        <v>0.98</v>
      </c>
      <c r="AH30">
        <v>3</v>
      </c>
      <c r="AI30">
        <v>-1</v>
      </c>
      <c r="AJ30" t="s">
        <v>3</v>
      </c>
      <c r="AK30">
        <v>0</v>
      </c>
      <c r="AL30">
        <v>0</v>
      </c>
      <c r="AM30">
        <v>0</v>
      </c>
      <c r="AN30">
        <v>0</v>
      </c>
      <c r="AO30">
        <v>0</v>
      </c>
      <c r="AP30">
        <v>0</v>
      </c>
      <c r="AQ30">
        <v>0</v>
      </c>
      <c r="AR30">
        <v>0</v>
      </c>
    </row>
    <row r="31" spans="1:44" x14ac:dyDescent="0.2">
      <c r="A31">
        <f>ROW(Source!A119)</f>
        <v>119</v>
      </c>
      <c r="B31">
        <v>1473454101</v>
      </c>
      <c r="C31">
        <v>1473092928</v>
      </c>
      <c r="D31">
        <v>1441819193</v>
      </c>
      <c r="E31">
        <v>15514512</v>
      </c>
      <c r="F31">
        <v>1</v>
      </c>
      <c r="G31">
        <v>15514512</v>
      </c>
      <c r="H31">
        <v>1</v>
      </c>
      <c r="I31" t="s">
        <v>380</v>
      </c>
      <c r="J31" t="s">
        <v>3</v>
      </c>
      <c r="K31" t="s">
        <v>381</v>
      </c>
      <c r="L31">
        <v>1191</v>
      </c>
      <c r="N31">
        <v>1013</v>
      </c>
      <c r="O31" t="s">
        <v>382</v>
      </c>
      <c r="P31" t="s">
        <v>382</v>
      </c>
      <c r="Q31">
        <v>1</v>
      </c>
      <c r="X31">
        <v>0.37</v>
      </c>
      <c r="Y31">
        <v>0</v>
      </c>
      <c r="Z31">
        <v>0</v>
      </c>
      <c r="AA31">
        <v>0</v>
      </c>
      <c r="AB31">
        <v>0</v>
      </c>
      <c r="AC31">
        <v>0</v>
      </c>
      <c r="AD31">
        <v>1</v>
      </c>
      <c r="AE31">
        <v>1</v>
      </c>
      <c r="AF31" t="s">
        <v>3</v>
      </c>
      <c r="AG31">
        <v>0.37</v>
      </c>
      <c r="AH31">
        <v>3</v>
      </c>
      <c r="AI31">
        <v>-1</v>
      </c>
      <c r="AJ31" t="s">
        <v>3</v>
      </c>
      <c r="AK31">
        <v>0</v>
      </c>
      <c r="AL31">
        <v>0</v>
      </c>
      <c r="AM31">
        <v>0</v>
      </c>
      <c r="AN31">
        <v>0</v>
      </c>
      <c r="AO31">
        <v>0</v>
      </c>
      <c r="AP31">
        <v>0</v>
      </c>
      <c r="AQ31">
        <v>0</v>
      </c>
      <c r="AR31">
        <v>0</v>
      </c>
    </row>
    <row r="32" spans="1:44" x14ac:dyDescent="0.2">
      <c r="A32">
        <f>ROW(Source!A119)</f>
        <v>119</v>
      </c>
      <c r="B32">
        <v>1473454102</v>
      </c>
      <c r="C32">
        <v>1473092928</v>
      </c>
      <c r="D32">
        <v>1441834258</v>
      </c>
      <c r="E32">
        <v>1</v>
      </c>
      <c r="F32">
        <v>1</v>
      </c>
      <c r="G32">
        <v>15514512</v>
      </c>
      <c r="H32">
        <v>2</v>
      </c>
      <c r="I32" t="s">
        <v>383</v>
      </c>
      <c r="J32" t="s">
        <v>384</v>
      </c>
      <c r="K32" t="s">
        <v>385</v>
      </c>
      <c r="L32">
        <v>1368</v>
      </c>
      <c r="N32">
        <v>1011</v>
      </c>
      <c r="O32" t="s">
        <v>386</v>
      </c>
      <c r="P32" t="s">
        <v>386</v>
      </c>
      <c r="Q32">
        <v>1</v>
      </c>
      <c r="X32">
        <v>0.06</v>
      </c>
      <c r="Y32">
        <v>0</v>
      </c>
      <c r="Z32">
        <v>1303.01</v>
      </c>
      <c r="AA32">
        <v>826.2</v>
      </c>
      <c r="AB32">
        <v>0</v>
      </c>
      <c r="AC32">
        <v>0</v>
      </c>
      <c r="AD32">
        <v>1</v>
      </c>
      <c r="AE32">
        <v>0</v>
      </c>
      <c r="AF32" t="s">
        <v>3</v>
      </c>
      <c r="AG32">
        <v>0.06</v>
      </c>
      <c r="AH32">
        <v>3</v>
      </c>
      <c r="AI32">
        <v>-1</v>
      </c>
      <c r="AJ32" t="s">
        <v>3</v>
      </c>
      <c r="AK32">
        <v>0</v>
      </c>
      <c r="AL32">
        <v>0</v>
      </c>
      <c r="AM32">
        <v>0</v>
      </c>
      <c r="AN32">
        <v>0</v>
      </c>
      <c r="AO32">
        <v>0</v>
      </c>
      <c r="AP32">
        <v>0</v>
      </c>
      <c r="AQ32">
        <v>0</v>
      </c>
      <c r="AR32">
        <v>0</v>
      </c>
    </row>
    <row r="33" spans="1:44" x14ac:dyDescent="0.2">
      <c r="A33">
        <f>ROW(Source!A120)</f>
        <v>120</v>
      </c>
      <c r="B33">
        <v>1473454128</v>
      </c>
      <c r="C33">
        <v>1473092937</v>
      </c>
      <c r="D33">
        <v>1441819193</v>
      </c>
      <c r="E33">
        <v>15514512</v>
      </c>
      <c r="F33">
        <v>1</v>
      </c>
      <c r="G33">
        <v>15514512</v>
      </c>
      <c r="H33">
        <v>1</v>
      </c>
      <c r="I33" t="s">
        <v>380</v>
      </c>
      <c r="J33" t="s">
        <v>3</v>
      </c>
      <c r="K33" t="s">
        <v>381</v>
      </c>
      <c r="L33">
        <v>1191</v>
      </c>
      <c r="N33">
        <v>1013</v>
      </c>
      <c r="O33" t="s">
        <v>382</v>
      </c>
      <c r="P33" t="s">
        <v>382</v>
      </c>
      <c r="Q33">
        <v>1</v>
      </c>
      <c r="X33">
        <v>26.7</v>
      </c>
      <c r="Y33">
        <v>0</v>
      </c>
      <c r="Z33">
        <v>0</v>
      </c>
      <c r="AA33">
        <v>0</v>
      </c>
      <c r="AB33">
        <v>0</v>
      </c>
      <c r="AC33">
        <v>0</v>
      </c>
      <c r="AD33">
        <v>1</v>
      </c>
      <c r="AE33">
        <v>1</v>
      </c>
      <c r="AF33" t="s">
        <v>3</v>
      </c>
      <c r="AG33">
        <v>26.7</v>
      </c>
      <c r="AH33">
        <v>3</v>
      </c>
      <c r="AI33">
        <v>-1</v>
      </c>
      <c r="AJ33" t="s">
        <v>3</v>
      </c>
      <c r="AK33">
        <v>0</v>
      </c>
      <c r="AL33">
        <v>0</v>
      </c>
      <c r="AM33">
        <v>0</v>
      </c>
      <c r="AN33">
        <v>0</v>
      </c>
      <c r="AO33">
        <v>0</v>
      </c>
      <c r="AP33">
        <v>0</v>
      </c>
      <c r="AQ33">
        <v>0</v>
      </c>
      <c r="AR33">
        <v>0</v>
      </c>
    </row>
    <row r="34" spans="1:44" x14ac:dyDescent="0.2">
      <c r="A34">
        <f>ROW(Source!A121)</f>
        <v>121</v>
      </c>
      <c r="B34">
        <v>1473454145</v>
      </c>
      <c r="C34">
        <v>1473092942</v>
      </c>
      <c r="D34">
        <v>1441819193</v>
      </c>
      <c r="E34">
        <v>15514512</v>
      </c>
      <c r="F34">
        <v>1</v>
      </c>
      <c r="G34">
        <v>15514512</v>
      </c>
      <c r="H34">
        <v>1</v>
      </c>
      <c r="I34" t="s">
        <v>380</v>
      </c>
      <c r="J34" t="s">
        <v>3</v>
      </c>
      <c r="K34" t="s">
        <v>381</v>
      </c>
      <c r="L34">
        <v>1191</v>
      </c>
      <c r="N34">
        <v>1013</v>
      </c>
      <c r="O34" t="s">
        <v>382</v>
      </c>
      <c r="P34" t="s">
        <v>382</v>
      </c>
      <c r="Q34">
        <v>1</v>
      </c>
      <c r="X34">
        <v>28.02</v>
      </c>
      <c r="Y34">
        <v>0</v>
      </c>
      <c r="Z34">
        <v>0</v>
      </c>
      <c r="AA34">
        <v>0</v>
      </c>
      <c r="AB34">
        <v>0</v>
      </c>
      <c r="AC34">
        <v>0</v>
      </c>
      <c r="AD34">
        <v>1</v>
      </c>
      <c r="AE34">
        <v>1</v>
      </c>
      <c r="AF34" t="s">
        <v>28</v>
      </c>
      <c r="AG34">
        <v>112.08</v>
      </c>
      <c r="AH34">
        <v>3</v>
      </c>
      <c r="AI34">
        <v>-1</v>
      </c>
      <c r="AJ34" t="s">
        <v>3</v>
      </c>
      <c r="AK34">
        <v>0</v>
      </c>
      <c r="AL34">
        <v>0</v>
      </c>
      <c r="AM34">
        <v>0</v>
      </c>
      <c r="AN34">
        <v>0</v>
      </c>
      <c r="AO34">
        <v>0</v>
      </c>
      <c r="AP34">
        <v>0</v>
      </c>
      <c r="AQ34">
        <v>0</v>
      </c>
      <c r="AR34">
        <v>0</v>
      </c>
    </row>
    <row r="35" spans="1:44" x14ac:dyDescent="0.2">
      <c r="A35">
        <f>ROW(Source!A121)</f>
        <v>121</v>
      </c>
      <c r="B35">
        <v>1473454146</v>
      </c>
      <c r="C35">
        <v>1473092942</v>
      </c>
      <c r="D35">
        <v>1441834443</v>
      </c>
      <c r="E35">
        <v>1</v>
      </c>
      <c r="F35">
        <v>1</v>
      </c>
      <c r="G35">
        <v>15514512</v>
      </c>
      <c r="H35">
        <v>3</v>
      </c>
      <c r="I35" t="s">
        <v>391</v>
      </c>
      <c r="J35" t="s">
        <v>392</v>
      </c>
      <c r="K35" t="s">
        <v>393</v>
      </c>
      <c r="L35">
        <v>1296</v>
      </c>
      <c r="N35">
        <v>1002</v>
      </c>
      <c r="O35" t="s">
        <v>394</v>
      </c>
      <c r="P35" t="s">
        <v>394</v>
      </c>
      <c r="Q35">
        <v>1</v>
      </c>
      <c r="X35">
        <v>0.31</v>
      </c>
      <c r="Y35">
        <v>785.72</v>
      </c>
      <c r="Z35">
        <v>0</v>
      </c>
      <c r="AA35">
        <v>0</v>
      </c>
      <c r="AB35">
        <v>0</v>
      </c>
      <c r="AC35">
        <v>0</v>
      </c>
      <c r="AD35">
        <v>1</v>
      </c>
      <c r="AE35">
        <v>0</v>
      </c>
      <c r="AF35" t="s">
        <v>28</v>
      </c>
      <c r="AG35">
        <v>1.24</v>
      </c>
      <c r="AH35">
        <v>3</v>
      </c>
      <c r="AI35">
        <v>-1</v>
      </c>
      <c r="AJ35" t="s">
        <v>3</v>
      </c>
      <c r="AK35">
        <v>0</v>
      </c>
      <c r="AL35">
        <v>0</v>
      </c>
      <c r="AM35">
        <v>0</v>
      </c>
      <c r="AN35">
        <v>0</v>
      </c>
      <c r="AO35">
        <v>0</v>
      </c>
      <c r="AP35">
        <v>0</v>
      </c>
      <c r="AQ35">
        <v>0</v>
      </c>
      <c r="AR35">
        <v>0</v>
      </c>
    </row>
    <row r="36" spans="1:44" x14ac:dyDescent="0.2">
      <c r="A36">
        <f>ROW(Source!A122)</f>
        <v>122</v>
      </c>
      <c r="B36">
        <v>1473454170</v>
      </c>
      <c r="C36">
        <v>1473092951</v>
      </c>
      <c r="D36">
        <v>1441819193</v>
      </c>
      <c r="E36">
        <v>15514512</v>
      </c>
      <c r="F36">
        <v>1</v>
      </c>
      <c r="G36">
        <v>15514512</v>
      </c>
      <c r="H36">
        <v>1</v>
      </c>
      <c r="I36" t="s">
        <v>380</v>
      </c>
      <c r="J36" t="s">
        <v>3</v>
      </c>
      <c r="K36" t="s">
        <v>381</v>
      </c>
      <c r="L36">
        <v>1191</v>
      </c>
      <c r="N36">
        <v>1013</v>
      </c>
      <c r="O36" t="s">
        <v>382</v>
      </c>
      <c r="P36" t="s">
        <v>382</v>
      </c>
      <c r="Q36">
        <v>1</v>
      </c>
      <c r="X36">
        <v>28.02</v>
      </c>
      <c r="Y36">
        <v>0</v>
      </c>
      <c r="Z36">
        <v>0</v>
      </c>
      <c r="AA36">
        <v>0</v>
      </c>
      <c r="AB36">
        <v>0</v>
      </c>
      <c r="AC36">
        <v>0</v>
      </c>
      <c r="AD36">
        <v>1</v>
      </c>
      <c r="AE36">
        <v>1</v>
      </c>
      <c r="AF36" t="s">
        <v>3</v>
      </c>
      <c r="AG36">
        <v>28.02</v>
      </c>
      <c r="AH36">
        <v>2</v>
      </c>
      <c r="AI36">
        <v>1473092952</v>
      </c>
      <c r="AJ36">
        <v>6</v>
      </c>
      <c r="AK36">
        <v>0</v>
      </c>
      <c r="AL36">
        <v>0</v>
      </c>
      <c r="AM36">
        <v>0</v>
      </c>
      <c r="AN36">
        <v>0</v>
      </c>
      <c r="AO36">
        <v>0</v>
      </c>
      <c r="AP36">
        <v>0</v>
      </c>
      <c r="AQ36">
        <v>0</v>
      </c>
      <c r="AR36">
        <v>0</v>
      </c>
    </row>
    <row r="37" spans="1:44" x14ac:dyDescent="0.2">
      <c r="A37">
        <f>ROW(Source!A122)</f>
        <v>122</v>
      </c>
      <c r="B37">
        <v>1473454171</v>
      </c>
      <c r="C37">
        <v>1473092951</v>
      </c>
      <c r="D37">
        <v>1441834443</v>
      </c>
      <c r="E37">
        <v>1</v>
      </c>
      <c r="F37">
        <v>1</v>
      </c>
      <c r="G37">
        <v>15514512</v>
      </c>
      <c r="H37">
        <v>3</v>
      </c>
      <c r="I37" t="s">
        <v>391</v>
      </c>
      <c r="J37" t="s">
        <v>392</v>
      </c>
      <c r="K37" t="s">
        <v>393</v>
      </c>
      <c r="L37">
        <v>1296</v>
      </c>
      <c r="N37">
        <v>1002</v>
      </c>
      <c r="O37" t="s">
        <v>394</v>
      </c>
      <c r="P37" t="s">
        <v>394</v>
      </c>
      <c r="Q37">
        <v>1</v>
      </c>
      <c r="X37">
        <v>0.31</v>
      </c>
      <c r="Y37">
        <v>785.72</v>
      </c>
      <c r="Z37">
        <v>0</v>
      </c>
      <c r="AA37">
        <v>0</v>
      </c>
      <c r="AB37">
        <v>0</v>
      </c>
      <c r="AC37">
        <v>0</v>
      </c>
      <c r="AD37">
        <v>1</v>
      </c>
      <c r="AE37">
        <v>0</v>
      </c>
      <c r="AF37" t="s">
        <v>3</v>
      </c>
      <c r="AG37">
        <v>0.31</v>
      </c>
      <c r="AH37">
        <v>2</v>
      </c>
      <c r="AI37">
        <v>1473092953</v>
      </c>
      <c r="AJ37">
        <v>7</v>
      </c>
      <c r="AK37">
        <v>0</v>
      </c>
      <c r="AL37">
        <v>0</v>
      </c>
      <c r="AM37">
        <v>0</v>
      </c>
      <c r="AN37">
        <v>0</v>
      </c>
      <c r="AO37">
        <v>0</v>
      </c>
      <c r="AP37">
        <v>0</v>
      </c>
      <c r="AQ37">
        <v>0</v>
      </c>
      <c r="AR37">
        <v>0</v>
      </c>
    </row>
    <row r="38" spans="1:44" x14ac:dyDescent="0.2">
      <c r="A38">
        <f>ROW(Source!A158)</f>
        <v>158</v>
      </c>
      <c r="B38">
        <v>1473454191</v>
      </c>
      <c r="C38">
        <v>1473092956</v>
      </c>
      <c r="D38">
        <v>1441819193</v>
      </c>
      <c r="E38">
        <v>15514512</v>
      </c>
      <c r="F38">
        <v>1</v>
      </c>
      <c r="G38">
        <v>15514512</v>
      </c>
      <c r="H38">
        <v>1</v>
      </c>
      <c r="I38" t="s">
        <v>380</v>
      </c>
      <c r="J38" t="s">
        <v>3</v>
      </c>
      <c r="K38" t="s">
        <v>381</v>
      </c>
      <c r="L38">
        <v>1191</v>
      </c>
      <c r="N38">
        <v>1013</v>
      </c>
      <c r="O38" t="s">
        <v>382</v>
      </c>
      <c r="P38" t="s">
        <v>382</v>
      </c>
      <c r="Q38">
        <v>1</v>
      </c>
      <c r="X38">
        <v>29.54</v>
      </c>
      <c r="Y38">
        <v>0</v>
      </c>
      <c r="Z38">
        <v>0</v>
      </c>
      <c r="AA38">
        <v>0</v>
      </c>
      <c r="AB38">
        <v>0</v>
      </c>
      <c r="AC38">
        <v>0</v>
      </c>
      <c r="AD38">
        <v>1</v>
      </c>
      <c r="AE38">
        <v>1</v>
      </c>
      <c r="AF38" t="s">
        <v>3</v>
      </c>
      <c r="AG38">
        <v>29.54</v>
      </c>
      <c r="AH38">
        <v>3</v>
      </c>
      <c r="AI38">
        <v>-1</v>
      </c>
      <c r="AJ38" t="s">
        <v>3</v>
      </c>
      <c r="AK38">
        <v>0</v>
      </c>
      <c r="AL38">
        <v>0</v>
      </c>
      <c r="AM38">
        <v>0</v>
      </c>
      <c r="AN38">
        <v>0</v>
      </c>
      <c r="AO38">
        <v>0</v>
      </c>
      <c r="AP38">
        <v>0</v>
      </c>
      <c r="AQ38">
        <v>0</v>
      </c>
      <c r="AR38">
        <v>0</v>
      </c>
    </row>
    <row r="39" spans="1:44" x14ac:dyDescent="0.2">
      <c r="A39">
        <f>ROW(Source!A158)</f>
        <v>158</v>
      </c>
      <c r="B39">
        <v>1473454192</v>
      </c>
      <c r="C39">
        <v>1473092956</v>
      </c>
      <c r="D39">
        <v>1441835469</v>
      </c>
      <c r="E39">
        <v>1</v>
      </c>
      <c r="F39">
        <v>1</v>
      </c>
      <c r="G39">
        <v>15514512</v>
      </c>
      <c r="H39">
        <v>3</v>
      </c>
      <c r="I39" t="s">
        <v>457</v>
      </c>
      <c r="J39" t="s">
        <v>458</v>
      </c>
      <c r="K39" t="s">
        <v>459</v>
      </c>
      <c r="L39">
        <v>1348</v>
      </c>
      <c r="N39">
        <v>1009</v>
      </c>
      <c r="O39" t="s">
        <v>401</v>
      </c>
      <c r="P39" t="s">
        <v>401</v>
      </c>
      <c r="Q39">
        <v>1000</v>
      </c>
      <c r="X39">
        <v>5.0000000000000001E-3</v>
      </c>
      <c r="Y39">
        <v>163237.26999999999</v>
      </c>
      <c r="Z39">
        <v>0</v>
      </c>
      <c r="AA39">
        <v>0</v>
      </c>
      <c r="AB39">
        <v>0</v>
      </c>
      <c r="AC39">
        <v>0</v>
      </c>
      <c r="AD39">
        <v>1</v>
      </c>
      <c r="AE39">
        <v>0</v>
      </c>
      <c r="AF39" t="s">
        <v>3</v>
      </c>
      <c r="AG39">
        <v>5.0000000000000001E-3</v>
      </c>
      <c r="AH39">
        <v>3</v>
      </c>
      <c r="AI39">
        <v>-1</v>
      </c>
      <c r="AJ39" t="s">
        <v>3</v>
      </c>
      <c r="AK39">
        <v>0</v>
      </c>
      <c r="AL39">
        <v>0</v>
      </c>
      <c r="AM39">
        <v>0</v>
      </c>
      <c r="AN39">
        <v>0</v>
      </c>
      <c r="AO39">
        <v>0</v>
      </c>
      <c r="AP39">
        <v>0</v>
      </c>
      <c r="AQ39">
        <v>0</v>
      </c>
      <c r="AR39">
        <v>0</v>
      </c>
    </row>
    <row r="40" spans="1:44" x14ac:dyDescent="0.2">
      <c r="A40">
        <f>ROW(Source!A158)</f>
        <v>158</v>
      </c>
      <c r="B40">
        <v>1473454193</v>
      </c>
      <c r="C40">
        <v>1473092956</v>
      </c>
      <c r="D40">
        <v>1441836514</v>
      </c>
      <c r="E40">
        <v>1</v>
      </c>
      <c r="F40">
        <v>1</v>
      </c>
      <c r="G40">
        <v>15514512</v>
      </c>
      <c r="H40">
        <v>3</v>
      </c>
      <c r="I40" t="s">
        <v>460</v>
      </c>
      <c r="J40" t="s">
        <v>461</v>
      </c>
      <c r="K40" t="s">
        <v>462</v>
      </c>
      <c r="L40">
        <v>1339</v>
      </c>
      <c r="N40">
        <v>1007</v>
      </c>
      <c r="O40" t="s">
        <v>423</v>
      </c>
      <c r="P40" t="s">
        <v>423</v>
      </c>
      <c r="Q40">
        <v>1</v>
      </c>
      <c r="X40">
        <v>7.8</v>
      </c>
      <c r="Y40">
        <v>54.81</v>
      </c>
      <c r="Z40">
        <v>0</v>
      </c>
      <c r="AA40">
        <v>0</v>
      </c>
      <c r="AB40">
        <v>0</v>
      </c>
      <c r="AC40">
        <v>0</v>
      </c>
      <c r="AD40">
        <v>1</v>
      </c>
      <c r="AE40">
        <v>0</v>
      </c>
      <c r="AF40" t="s">
        <v>3</v>
      </c>
      <c r="AG40">
        <v>7.8</v>
      </c>
      <c r="AH40">
        <v>3</v>
      </c>
      <c r="AI40">
        <v>-1</v>
      </c>
      <c r="AJ40" t="s">
        <v>3</v>
      </c>
      <c r="AK40">
        <v>0</v>
      </c>
      <c r="AL40">
        <v>0</v>
      </c>
      <c r="AM40">
        <v>0</v>
      </c>
      <c r="AN40">
        <v>0</v>
      </c>
      <c r="AO40">
        <v>0</v>
      </c>
      <c r="AP40">
        <v>0</v>
      </c>
      <c r="AQ40">
        <v>0</v>
      </c>
      <c r="AR40">
        <v>0</v>
      </c>
    </row>
    <row r="41" spans="1:44" x14ac:dyDescent="0.2">
      <c r="A41">
        <f>ROW(Source!A158)</f>
        <v>158</v>
      </c>
      <c r="B41">
        <v>1473454194</v>
      </c>
      <c r="C41">
        <v>1473092956</v>
      </c>
      <c r="D41">
        <v>1441847238</v>
      </c>
      <c r="E41">
        <v>1</v>
      </c>
      <c r="F41">
        <v>1</v>
      </c>
      <c r="G41">
        <v>15514512</v>
      </c>
      <c r="H41">
        <v>3</v>
      </c>
      <c r="I41" t="s">
        <v>463</v>
      </c>
      <c r="J41" t="s">
        <v>464</v>
      </c>
      <c r="K41" t="s">
        <v>465</v>
      </c>
      <c r="L41">
        <v>1346</v>
      </c>
      <c r="N41">
        <v>1009</v>
      </c>
      <c r="O41" t="s">
        <v>390</v>
      </c>
      <c r="P41" t="s">
        <v>390</v>
      </c>
      <c r="Q41">
        <v>1</v>
      </c>
      <c r="X41">
        <v>2</v>
      </c>
      <c r="Y41">
        <v>742.26</v>
      </c>
      <c r="Z41">
        <v>0</v>
      </c>
      <c r="AA41">
        <v>0</v>
      </c>
      <c r="AB41">
        <v>0</v>
      </c>
      <c r="AC41">
        <v>0</v>
      </c>
      <c r="AD41">
        <v>1</v>
      </c>
      <c r="AE41">
        <v>0</v>
      </c>
      <c r="AF41" t="s">
        <v>3</v>
      </c>
      <c r="AG41">
        <v>2</v>
      </c>
      <c r="AH41">
        <v>3</v>
      </c>
      <c r="AI41">
        <v>-1</v>
      </c>
      <c r="AJ41" t="s">
        <v>3</v>
      </c>
      <c r="AK41">
        <v>0</v>
      </c>
      <c r="AL41">
        <v>0</v>
      </c>
      <c r="AM41">
        <v>0</v>
      </c>
      <c r="AN41">
        <v>0</v>
      </c>
      <c r="AO41">
        <v>0</v>
      </c>
      <c r="AP41">
        <v>0</v>
      </c>
      <c r="AQ41">
        <v>0</v>
      </c>
      <c r="AR41">
        <v>0</v>
      </c>
    </row>
    <row r="42" spans="1:44" x14ac:dyDescent="0.2">
      <c r="A42">
        <f>ROW(Source!A159)</f>
        <v>159</v>
      </c>
      <c r="B42">
        <v>1473454230</v>
      </c>
      <c r="C42">
        <v>1473092961</v>
      </c>
      <c r="D42">
        <v>1441819193</v>
      </c>
      <c r="E42">
        <v>15514512</v>
      </c>
      <c r="F42">
        <v>1</v>
      </c>
      <c r="G42">
        <v>15514512</v>
      </c>
      <c r="H42">
        <v>1</v>
      </c>
      <c r="I42" t="s">
        <v>380</v>
      </c>
      <c r="J42" t="s">
        <v>3</v>
      </c>
      <c r="K42" t="s">
        <v>381</v>
      </c>
      <c r="L42">
        <v>1191</v>
      </c>
      <c r="N42">
        <v>1013</v>
      </c>
      <c r="O42" t="s">
        <v>382</v>
      </c>
      <c r="P42" t="s">
        <v>382</v>
      </c>
      <c r="Q42">
        <v>1</v>
      </c>
      <c r="X42">
        <v>0.9</v>
      </c>
      <c r="Y42">
        <v>0</v>
      </c>
      <c r="Z42">
        <v>0</v>
      </c>
      <c r="AA42">
        <v>0</v>
      </c>
      <c r="AB42">
        <v>0</v>
      </c>
      <c r="AC42">
        <v>0</v>
      </c>
      <c r="AD42">
        <v>1</v>
      </c>
      <c r="AE42">
        <v>1</v>
      </c>
      <c r="AF42" t="s">
        <v>28</v>
      </c>
      <c r="AG42">
        <v>3.6</v>
      </c>
      <c r="AH42">
        <v>3</v>
      </c>
      <c r="AI42">
        <v>-1</v>
      </c>
      <c r="AJ42" t="s">
        <v>3</v>
      </c>
      <c r="AK42">
        <v>0</v>
      </c>
      <c r="AL42">
        <v>0</v>
      </c>
      <c r="AM42">
        <v>0</v>
      </c>
      <c r="AN42">
        <v>0</v>
      </c>
      <c r="AO42">
        <v>0</v>
      </c>
      <c r="AP42">
        <v>0</v>
      </c>
      <c r="AQ42">
        <v>0</v>
      </c>
      <c r="AR42">
        <v>0</v>
      </c>
    </row>
    <row r="43" spans="1:44" x14ac:dyDescent="0.2">
      <c r="A43">
        <f>ROW(Source!A195)</f>
        <v>195</v>
      </c>
      <c r="B43">
        <v>1473454262</v>
      </c>
      <c r="C43">
        <v>1473092963</v>
      </c>
      <c r="D43">
        <v>1441819193</v>
      </c>
      <c r="E43">
        <v>15514512</v>
      </c>
      <c r="F43">
        <v>1</v>
      </c>
      <c r="G43">
        <v>15514512</v>
      </c>
      <c r="H43">
        <v>1</v>
      </c>
      <c r="I43" t="s">
        <v>380</v>
      </c>
      <c r="J43" t="s">
        <v>3</v>
      </c>
      <c r="K43" t="s">
        <v>381</v>
      </c>
      <c r="L43">
        <v>1191</v>
      </c>
      <c r="N43">
        <v>1013</v>
      </c>
      <c r="O43" t="s">
        <v>382</v>
      </c>
      <c r="P43" t="s">
        <v>382</v>
      </c>
      <c r="Q43">
        <v>1</v>
      </c>
      <c r="X43">
        <v>0.9</v>
      </c>
      <c r="Y43">
        <v>0</v>
      </c>
      <c r="Z43">
        <v>0</v>
      </c>
      <c r="AA43">
        <v>0</v>
      </c>
      <c r="AB43">
        <v>0</v>
      </c>
      <c r="AC43">
        <v>0</v>
      </c>
      <c r="AD43">
        <v>1</v>
      </c>
      <c r="AE43">
        <v>1</v>
      </c>
      <c r="AF43" t="s">
        <v>28</v>
      </c>
      <c r="AG43">
        <v>3.6</v>
      </c>
      <c r="AH43">
        <v>3</v>
      </c>
      <c r="AI43">
        <v>-1</v>
      </c>
      <c r="AJ43" t="s">
        <v>3</v>
      </c>
      <c r="AK43">
        <v>0</v>
      </c>
      <c r="AL43">
        <v>0</v>
      </c>
      <c r="AM43">
        <v>0</v>
      </c>
      <c r="AN43">
        <v>0</v>
      </c>
      <c r="AO43">
        <v>0</v>
      </c>
      <c r="AP43">
        <v>0</v>
      </c>
      <c r="AQ43">
        <v>0</v>
      </c>
      <c r="AR43">
        <v>0</v>
      </c>
    </row>
    <row r="44" spans="1:44" x14ac:dyDescent="0.2">
      <c r="A44">
        <f>ROW(Source!A231)</f>
        <v>231</v>
      </c>
      <c r="B44">
        <v>1473454324</v>
      </c>
      <c r="C44">
        <v>1473092965</v>
      </c>
      <c r="D44">
        <v>1441819193</v>
      </c>
      <c r="E44">
        <v>15514512</v>
      </c>
      <c r="F44">
        <v>1</v>
      </c>
      <c r="G44">
        <v>15514512</v>
      </c>
      <c r="H44">
        <v>1</v>
      </c>
      <c r="I44" t="s">
        <v>380</v>
      </c>
      <c r="J44" t="s">
        <v>3</v>
      </c>
      <c r="K44" t="s">
        <v>381</v>
      </c>
      <c r="L44">
        <v>1191</v>
      </c>
      <c r="N44">
        <v>1013</v>
      </c>
      <c r="O44" t="s">
        <v>382</v>
      </c>
      <c r="P44" t="s">
        <v>382</v>
      </c>
      <c r="Q44">
        <v>1</v>
      </c>
      <c r="X44">
        <v>0.78</v>
      </c>
      <c r="Y44">
        <v>0</v>
      </c>
      <c r="Z44">
        <v>0</v>
      </c>
      <c r="AA44">
        <v>0</v>
      </c>
      <c r="AB44">
        <v>0</v>
      </c>
      <c r="AC44">
        <v>0</v>
      </c>
      <c r="AD44">
        <v>1</v>
      </c>
      <c r="AE44">
        <v>1</v>
      </c>
      <c r="AF44" t="s">
        <v>28</v>
      </c>
      <c r="AG44">
        <v>3.12</v>
      </c>
      <c r="AH44">
        <v>2</v>
      </c>
      <c r="AI44">
        <v>1473092966</v>
      </c>
      <c r="AJ44">
        <v>8</v>
      </c>
      <c r="AK44">
        <v>0</v>
      </c>
      <c r="AL44">
        <v>0</v>
      </c>
      <c r="AM44">
        <v>0</v>
      </c>
      <c r="AN44">
        <v>0</v>
      </c>
      <c r="AO44">
        <v>0</v>
      </c>
      <c r="AP44">
        <v>0</v>
      </c>
      <c r="AQ44">
        <v>0</v>
      </c>
      <c r="AR44">
        <v>0</v>
      </c>
    </row>
    <row r="45" spans="1:44" x14ac:dyDescent="0.2">
      <c r="A45">
        <f>ROW(Source!A267)</f>
        <v>267</v>
      </c>
      <c r="B45">
        <v>1473454350</v>
      </c>
      <c r="C45">
        <v>1473092968</v>
      </c>
      <c r="D45">
        <v>1441819193</v>
      </c>
      <c r="E45">
        <v>15514512</v>
      </c>
      <c r="F45">
        <v>1</v>
      </c>
      <c r="G45">
        <v>15514512</v>
      </c>
      <c r="H45">
        <v>1</v>
      </c>
      <c r="I45" t="s">
        <v>380</v>
      </c>
      <c r="J45" t="s">
        <v>3</v>
      </c>
      <c r="K45" t="s">
        <v>381</v>
      </c>
      <c r="L45">
        <v>1191</v>
      </c>
      <c r="N45">
        <v>1013</v>
      </c>
      <c r="O45" t="s">
        <v>382</v>
      </c>
      <c r="P45" t="s">
        <v>382</v>
      </c>
      <c r="Q45">
        <v>1</v>
      </c>
      <c r="X45">
        <v>29.54</v>
      </c>
      <c r="Y45">
        <v>0</v>
      </c>
      <c r="Z45">
        <v>0</v>
      </c>
      <c r="AA45">
        <v>0</v>
      </c>
      <c r="AB45">
        <v>0</v>
      </c>
      <c r="AC45">
        <v>0</v>
      </c>
      <c r="AD45">
        <v>1</v>
      </c>
      <c r="AE45">
        <v>1</v>
      </c>
      <c r="AF45" t="s">
        <v>3</v>
      </c>
      <c r="AG45">
        <v>29.54</v>
      </c>
      <c r="AH45">
        <v>3</v>
      </c>
      <c r="AI45">
        <v>-1</v>
      </c>
      <c r="AJ45" t="s">
        <v>3</v>
      </c>
      <c r="AK45">
        <v>0</v>
      </c>
      <c r="AL45">
        <v>0</v>
      </c>
      <c r="AM45">
        <v>0</v>
      </c>
      <c r="AN45">
        <v>0</v>
      </c>
      <c r="AO45">
        <v>0</v>
      </c>
      <c r="AP45">
        <v>0</v>
      </c>
      <c r="AQ45">
        <v>0</v>
      </c>
      <c r="AR45">
        <v>0</v>
      </c>
    </row>
    <row r="46" spans="1:44" x14ac:dyDescent="0.2">
      <c r="A46">
        <f>ROW(Source!A267)</f>
        <v>267</v>
      </c>
      <c r="B46">
        <v>1473454351</v>
      </c>
      <c r="C46">
        <v>1473092968</v>
      </c>
      <c r="D46">
        <v>1441835469</v>
      </c>
      <c r="E46">
        <v>1</v>
      </c>
      <c r="F46">
        <v>1</v>
      </c>
      <c r="G46">
        <v>15514512</v>
      </c>
      <c r="H46">
        <v>3</v>
      </c>
      <c r="I46" t="s">
        <v>457</v>
      </c>
      <c r="J46" t="s">
        <v>458</v>
      </c>
      <c r="K46" t="s">
        <v>459</v>
      </c>
      <c r="L46">
        <v>1348</v>
      </c>
      <c r="N46">
        <v>1009</v>
      </c>
      <c r="O46" t="s">
        <v>401</v>
      </c>
      <c r="P46" t="s">
        <v>401</v>
      </c>
      <c r="Q46">
        <v>1000</v>
      </c>
      <c r="X46">
        <v>5.0000000000000001E-3</v>
      </c>
      <c r="Y46">
        <v>163237.26999999999</v>
      </c>
      <c r="Z46">
        <v>0</v>
      </c>
      <c r="AA46">
        <v>0</v>
      </c>
      <c r="AB46">
        <v>0</v>
      </c>
      <c r="AC46">
        <v>0</v>
      </c>
      <c r="AD46">
        <v>1</v>
      </c>
      <c r="AE46">
        <v>0</v>
      </c>
      <c r="AF46" t="s">
        <v>3</v>
      </c>
      <c r="AG46">
        <v>5.0000000000000001E-3</v>
      </c>
      <c r="AH46">
        <v>3</v>
      </c>
      <c r="AI46">
        <v>-1</v>
      </c>
      <c r="AJ46" t="s">
        <v>3</v>
      </c>
      <c r="AK46">
        <v>0</v>
      </c>
      <c r="AL46">
        <v>0</v>
      </c>
      <c r="AM46">
        <v>0</v>
      </c>
      <c r="AN46">
        <v>0</v>
      </c>
      <c r="AO46">
        <v>0</v>
      </c>
      <c r="AP46">
        <v>0</v>
      </c>
      <c r="AQ46">
        <v>0</v>
      </c>
      <c r="AR46">
        <v>0</v>
      </c>
    </row>
    <row r="47" spans="1:44" x14ac:dyDescent="0.2">
      <c r="A47">
        <f>ROW(Source!A267)</f>
        <v>267</v>
      </c>
      <c r="B47">
        <v>1473454352</v>
      </c>
      <c r="C47">
        <v>1473092968</v>
      </c>
      <c r="D47">
        <v>1441836514</v>
      </c>
      <c r="E47">
        <v>1</v>
      </c>
      <c r="F47">
        <v>1</v>
      </c>
      <c r="G47">
        <v>15514512</v>
      </c>
      <c r="H47">
        <v>3</v>
      </c>
      <c r="I47" t="s">
        <v>460</v>
      </c>
      <c r="J47" t="s">
        <v>461</v>
      </c>
      <c r="K47" t="s">
        <v>462</v>
      </c>
      <c r="L47">
        <v>1339</v>
      </c>
      <c r="N47">
        <v>1007</v>
      </c>
      <c r="O47" t="s">
        <v>423</v>
      </c>
      <c r="P47" t="s">
        <v>423</v>
      </c>
      <c r="Q47">
        <v>1</v>
      </c>
      <c r="X47">
        <v>7.8</v>
      </c>
      <c r="Y47">
        <v>54.81</v>
      </c>
      <c r="Z47">
        <v>0</v>
      </c>
      <c r="AA47">
        <v>0</v>
      </c>
      <c r="AB47">
        <v>0</v>
      </c>
      <c r="AC47">
        <v>0</v>
      </c>
      <c r="AD47">
        <v>1</v>
      </c>
      <c r="AE47">
        <v>0</v>
      </c>
      <c r="AF47" t="s">
        <v>3</v>
      </c>
      <c r="AG47">
        <v>7.8</v>
      </c>
      <c r="AH47">
        <v>3</v>
      </c>
      <c r="AI47">
        <v>-1</v>
      </c>
      <c r="AJ47" t="s">
        <v>3</v>
      </c>
      <c r="AK47">
        <v>0</v>
      </c>
      <c r="AL47">
        <v>0</v>
      </c>
      <c r="AM47">
        <v>0</v>
      </c>
      <c r="AN47">
        <v>0</v>
      </c>
      <c r="AO47">
        <v>0</v>
      </c>
      <c r="AP47">
        <v>0</v>
      </c>
      <c r="AQ47">
        <v>0</v>
      </c>
      <c r="AR47">
        <v>0</v>
      </c>
    </row>
    <row r="48" spans="1:44" x14ac:dyDescent="0.2">
      <c r="A48">
        <f>ROW(Source!A267)</f>
        <v>267</v>
      </c>
      <c r="B48">
        <v>1473454353</v>
      </c>
      <c r="C48">
        <v>1473092968</v>
      </c>
      <c r="D48">
        <v>1441847238</v>
      </c>
      <c r="E48">
        <v>1</v>
      </c>
      <c r="F48">
        <v>1</v>
      </c>
      <c r="G48">
        <v>15514512</v>
      </c>
      <c r="H48">
        <v>3</v>
      </c>
      <c r="I48" t="s">
        <v>463</v>
      </c>
      <c r="J48" t="s">
        <v>464</v>
      </c>
      <c r="K48" t="s">
        <v>465</v>
      </c>
      <c r="L48">
        <v>1346</v>
      </c>
      <c r="N48">
        <v>1009</v>
      </c>
      <c r="O48" t="s">
        <v>390</v>
      </c>
      <c r="P48" t="s">
        <v>390</v>
      </c>
      <c r="Q48">
        <v>1</v>
      </c>
      <c r="X48">
        <v>2</v>
      </c>
      <c r="Y48">
        <v>742.26</v>
      </c>
      <c r="Z48">
        <v>0</v>
      </c>
      <c r="AA48">
        <v>0</v>
      </c>
      <c r="AB48">
        <v>0</v>
      </c>
      <c r="AC48">
        <v>0</v>
      </c>
      <c r="AD48">
        <v>1</v>
      </c>
      <c r="AE48">
        <v>0</v>
      </c>
      <c r="AF48" t="s">
        <v>3</v>
      </c>
      <c r="AG48">
        <v>2</v>
      </c>
      <c r="AH48">
        <v>3</v>
      </c>
      <c r="AI48">
        <v>-1</v>
      </c>
      <c r="AJ48" t="s">
        <v>3</v>
      </c>
      <c r="AK48">
        <v>0</v>
      </c>
      <c r="AL48">
        <v>0</v>
      </c>
      <c r="AM48">
        <v>0</v>
      </c>
      <c r="AN48">
        <v>0</v>
      </c>
      <c r="AO48">
        <v>0</v>
      </c>
      <c r="AP48">
        <v>0</v>
      </c>
      <c r="AQ48">
        <v>0</v>
      </c>
      <c r="AR48">
        <v>0</v>
      </c>
    </row>
    <row r="49" spans="1:44" x14ac:dyDescent="0.2">
      <c r="A49">
        <f>ROW(Source!A268)</f>
        <v>268</v>
      </c>
      <c r="B49">
        <v>1473454389</v>
      </c>
      <c r="C49">
        <v>1473092973</v>
      </c>
      <c r="D49">
        <v>1441819193</v>
      </c>
      <c r="E49">
        <v>15514512</v>
      </c>
      <c r="F49">
        <v>1</v>
      </c>
      <c r="G49">
        <v>15514512</v>
      </c>
      <c r="H49">
        <v>1</v>
      </c>
      <c r="I49" t="s">
        <v>380</v>
      </c>
      <c r="J49" t="s">
        <v>3</v>
      </c>
      <c r="K49" t="s">
        <v>381</v>
      </c>
      <c r="L49">
        <v>1191</v>
      </c>
      <c r="N49">
        <v>1013</v>
      </c>
      <c r="O49" t="s">
        <v>382</v>
      </c>
      <c r="P49" t="s">
        <v>382</v>
      </c>
      <c r="Q49">
        <v>1</v>
      </c>
      <c r="X49">
        <v>0.78</v>
      </c>
      <c r="Y49">
        <v>0</v>
      </c>
      <c r="Z49">
        <v>0</v>
      </c>
      <c r="AA49">
        <v>0</v>
      </c>
      <c r="AB49">
        <v>0</v>
      </c>
      <c r="AC49">
        <v>0</v>
      </c>
      <c r="AD49">
        <v>1</v>
      </c>
      <c r="AE49">
        <v>1</v>
      </c>
      <c r="AF49" t="s">
        <v>28</v>
      </c>
      <c r="AG49">
        <v>3.12</v>
      </c>
      <c r="AH49">
        <v>2</v>
      </c>
      <c r="AI49">
        <v>1473092974</v>
      </c>
      <c r="AJ49">
        <v>9</v>
      </c>
      <c r="AK49">
        <v>0</v>
      </c>
      <c r="AL49">
        <v>0</v>
      </c>
      <c r="AM49">
        <v>0</v>
      </c>
      <c r="AN49">
        <v>0</v>
      </c>
      <c r="AO49">
        <v>0</v>
      </c>
      <c r="AP49">
        <v>0</v>
      </c>
      <c r="AQ49">
        <v>0</v>
      </c>
      <c r="AR49">
        <v>0</v>
      </c>
    </row>
    <row r="50" spans="1:44" x14ac:dyDescent="0.2">
      <c r="A50">
        <f>ROW(Source!A269)</f>
        <v>269</v>
      </c>
      <c r="B50">
        <v>1473454422</v>
      </c>
      <c r="C50">
        <v>1473092976</v>
      </c>
      <c r="D50">
        <v>1441819193</v>
      </c>
      <c r="E50">
        <v>15514512</v>
      </c>
      <c r="F50">
        <v>1</v>
      </c>
      <c r="G50">
        <v>15514512</v>
      </c>
      <c r="H50">
        <v>1</v>
      </c>
      <c r="I50" t="s">
        <v>380</v>
      </c>
      <c r="J50" t="s">
        <v>3</v>
      </c>
      <c r="K50" t="s">
        <v>381</v>
      </c>
      <c r="L50">
        <v>1191</v>
      </c>
      <c r="N50">
        <v>1013</v>
      </c>
      <c r="O50" t="s">
        <v>382</v>
      </c>
      <c r="P50" t="s">
        <v>382</v>
      </c>
      <c r="Q50">
        <v>1</v>
      </c>
      <c r="X50">
        <v>0.13</v>
      </c>
      <c r="Y50">
        <v>0</v>
      </c>
      <c r="Z50">
        <v>0</v>
      </c>
      <c r="AA50">
        <v>0</v>
      </c>
      <c r="AB50">
        <v>0</v>
      </c>
      <c r="AC50">
        <v>0</v>
      </c>
      <c r="AD50">
        <v>1</v>
      </c>
      <c r="AE50">
        <v>1</v>
      </c>
      <c r="AF50" t="s">
        <v>104</v>
      </c>
      <c r="AG50">
        <v>0.52</v>
      </c>
      <c r="AH50">
        <v>3</v>
      </c>
      <c r="AI50">
        <v>-1</v>
      </c>
      <c r="AJ50" t="s">
        <v>3</v>
      </c>
      <c r="AK50">
        <v>0</v>
      </c>
      <c r="AL50">
        <v>0</v>
      </c>
      <c r="AM50">
        <v>0</v>
      </c>
      <c r="AN50">
        <v>0</v>
      </c>
      <c r="AO50">
        <v>0</v>
      </c>
      <c r="AP50">
        <v>0</v>
      </c>
      <c r="AQ50">
        <v>0</v>
      </c>
      <c r="AR50">
        <v>0</v>
      </c>
    </row>
    <row r="51" spans="1:44" x14ac:dyDescent="0.2">
      <c r="A51">
        <f>ROW(Source!A339)</f>
        <v>339</v>
      </c>
      <c r="B51">
        <v>1473454445</v>
      </c>
      <c r="C51">
        <v>1473092978</v>
      </c>
      <c r="D51">
        <v>1441819193</v>
      </c>
      <c r="E51">
        <v>15514512</v>
      </c>
      <c r="F51">
        <v>1</v>
      </c>
      <c r="G51">
        <v>15514512</v>
      </c>
      <c r="H51">
        <v>1</v>
      </c>
      <c r="I51" t="s">
        <v>380</v>
      </c>
      <c r="J51" t="s">
        <v>3</v>
      </c>
      <c r="K51" t="s">
        <v>381</v>
      </c>
      <c r="L51">
        <v>1191</v>
      </c>
      <c r="N51">
        <v>1013</v>
      </c>
      <c r="O51" t="s">
        <v>382</v>
      </c>
      <c r="P51" t="s">
        <v>382</v>
      </c>
      <c r="Q51">
        <v>1</v>
      </c>
      <c r="X51">
        <v>0.14000000000000001</v>
      </c>
      <c r="Y51">
        <v>0</v>
      </c>
      <c r="Z51">
        <v>0</v>
      </c>
      <c r="AA51">
        <v>0</v>
      </c>
      <c r="AB51">
        <v>0</v>
      </c>
      <c r="AC51">
        <v>0</v>
      </c>
      <c r="AD51">
        <v>1</v>
      </c>
      <c r="AE51">
        <v>1</v>
      </c>
      <c r="AF51" t="s">
        <v>3</v>
      </c>
      <c r="AG51">
        <v>0.14000000000000001</v>
      </c>
      <c r="AH51">
        <v>2</v>
      </c>
      <c r="AI51">
        <v>1473092979</v>
      </c>
      <c r="AJ51">
        <v>10</v>
      </c>
      <c r="AK51">
        <v>0</v>
      </c>
      <c r="AL51">
        <v>0</v>
      </c>
      <c r="AM51">
        <v>0</v>
      </c>
      <c r="AN51">
        <v>0</v>
      </c>
      <c r="AO51">
        <v>0</v>
      </c>
      <c r="AP51">
        <v>0</v>
      </c>
      <c r="AQ51">
        <v>0</v>
      </c>
      <c r="AR51">
        <v>0</v>
      </c>
    </row>
    <row r="52" spans="1:44" x14ac:dyDescent="0.2">
      <c r="A52">
        <f>ROW(Source!A339)</f>
        <v>339</v>
      </c>
      <c r="B52">
        <v>1473454446</v>
      </c>
      <c r="C52">
        <v>1473092978</v>
      </c>
      <c r="D52">
        <v>1441834213</v>
      </c>
      <c r="E52">
        <v>1</v>
      </c>
      <c r="F52">
        <v>1</v>
      </c>
      <c r="G52">
        <v>15514512</v>
      </c>
      <c r="H52">
        <v>2</v>
      </c>
      <c r="I52" t="s">
        <v>395</v>
      </c>
      <c r="J52" t="s">
        <v>396</v>
      </c>
      <c r="K52" t="s">
        <v>397</v>
      </c>
      <c r="L52">
        <v>1368</v>
      </c>
      <c r="N52">
        <v>1011</v>
      </c>
      <c r="O52" t="s">
        <v>386</v>
      </c>
      <c r="P52" t="s">
        <v>386</v>
      </c>
      <c r="Q52">
        <v>1</v>
      </c>
      <c r="X52">
        <v>0.03</v>
      </c>
      <c r="Y52">
        <v>0</v>
      </c>
      <c r="Z52">
        <v>7.68</v>
      </c>
      <c r="AA52">
        <v>0.05</v>
      </c>
      <c r="AB52">
        <v>0</v>
      </c>
      <c r="AC52">
        <v>0</v>
      </c>
      <c r="AD52">
        <v>1</v>
      </c>
      <c r="AE52">
        <v>0</v>
      </c>
      <c r="AF52" t="s">
        <v>3</v>
      </c>
      <c r="AG52">
        <v>0.03</v>
      </c>
      <c r="AH52">
        <v>2</v>
      </c>
      <c r="AI52">
        <v>1473092980</v>
      </c>
      <c r="AJ52">
        <v>11</v>
      </c>
      <c r="AK52">
        <v>0</v>
      </c>
      <c r="AL52">
        <v>0</v>
      </c>
      <c r="AM52">
        <v>0</v>
      </c>
      <c r="AN52">
        <v>0</v>
      </c>
      <c r="AO52">
        <v>0</v>
      </c>
      <c r="AP52">
        <v>0</v>
      </c>
      <c r="AQ52">
        <v>0</v>
      </c>
      <c r="AR52">
        <v>0</v>
      </c>
    </row>
    <row r="53" spans="1:44" x14ac:dyDescent="0.2">
      <c r="A53">
        <f>ROW(Source!A339)</f>
        <v>339</v>
      </c>
      <c r="B53">
        <v>1473454447</v>
      </c>
      <c r="C53">
        <v>1473092978</v>
      </c>
      <c r="D53">
        <v>1441836235</v>
      </c>
      <c r="E53">
        <v>1</v>
      </c>
      <c r="F53">
        <v>1</v>
      </c>
      <c r="G53">
        <v>15514512</v>
      </c>
      <c r="H53">
        <v>3</v>
      </c>
      <c r="I53" t="s">
        <v>387</v>
      </c>
      <c r="J53" t="s">
        <v>388</v>
      </c>
      <c r="K53" t="s">
        <v>389</v>
      </c>
      <c r="L53">
        <v>1346</v>
      </c>
      <c r="N53">
        <v>1009</v>
      </c>
      <c r="O53" t="s">
        <v>390</v>
      </c>
      <c r="P53" t="s">
        <v>390</v>
      </c>
      <c r="Q53">
        <v>1</v>
      </c>
      <c r="X53">
        <v>7.0000000000000007E-2</v>
      </c>
      <c r="Y53">
        <v>31.49</v>
      </c>
      <c r="Z53">
        <v>0</v>
      </c>
      <c r="AA53">
        <v>0</v>
      </c>
      <c r="AB53">
        <v>0</v>
      </c>
      <c r="AC53">
        <v>0</v>
      </c>
      <c r="AD53">
        <v>1</v>
      </c>
      <c r="AE53">
        <v>0</v>
      </c>
      <c r="AF53" t="s">
        <v>3</v>
      </c>
      <c r="AG53">
        <v>7.0000000000000007E-2</v>
      </c>
      <c r="AH53">
        <v>2</v>
      </c>
      <c r="AI53">
        <v>1473092981</v>
      </c>
      <c r="AJ53">
        <v>12</v>
      </c>
      <c r="AK53">
        <v>0</v>
      </c>
      <c r="AL53">
        <v>0</v>
      </c>
      <c r="AM53">
        <v>0</v>
      </c>
      <c r="AN53">
        <v>0</v>
      </c>
      <c r="AO53">
        <v>0</v>
      </c>
      <c r="AP53">
        <v>0</v>
      </c>
      <c r="AQ53">
        <v>0</v>
      </c>
      <c r="AR53">
        <v>0</v>
      </c>
    </row>
    <row r="54" spans="1:44" x14ac:dyDescent="0.2">
      <c r="A54">
        <f>ROW(Source!A340)</f>
        <v>340</v>
      </c>
      <c r="B54">
        <v>1473454479</v>
      </c>
      <c r="C54">
        <v>1473092985</v>
      </c>
      <c r="D54">
        <v>1441819193</v>
      </c>
      <c r="E54">
        <v>15514512</v>
      </c>
      <c r="F54">
        <v>1</v>
      </c>
      <c r="G54">
        <v>15514512</v>
      </c>
      <c r="H54">
        <v>1</v>
      </c>
      <c r="I54" t="s">
        <v>380</v>
      </c>
      <c r="J54" t="s">
        <v>3</v>
      </c>
      <c r="K54" t="s">
        <v>381</v>
      </c>
      <c r="L54">
        <v>1191</v>
      </c>
      <c r="N54">
        <v>1013</v>
      </c>
      <c r="O54" t="s">
        <v>382</v>
      </c>
      <c r="P54" t="s">
        <v>382</v>
      </c>
      <c r="Q54">
        <v>1</v>
      </c>
      <c r="X54">
        <v>0.41</v>
      </c>
      <c r="Y54">
        <v>0</v>
      </c>
      <c r="Z54">
        <v>0</v>
      </c>
      <c r="AA54">
        <v>0</v>
      </c>
      <c r="AB54">
        <v>0</v>
      </c>
      <c r="AC54">
        <v>0</v>
      </c>
      <c r="AD54">
        <v>1</v>
      </c>
      <c r="AE54">
        <v>1</v>
      </c>
      <c r="AF54" t="s">
        <v>155</v>
      </c>
      <c r="AG54">
        <v>1.23</v>
      </c>
      <c r="AH54">
        <v>2</v>
      </c>
      <c r="AI54">
        <v>1473092986</v>
      </c>
      <c r="AJ54">
        <v>13</v>
      </c>
      <c r="AK54">
        <v>0</v>
      </c>
      <c r="AL54">
        <v>0</v>
      </c>
      <c r="AM54">
        <v>0</v>
      </c>
      <c r="AN54">
        <v>0</v>
      </c>
      <c r="AO54">
        <v>0</v>
      </c>
      <c r="AP54">
        <v>0</v>
      </c>
      <c r="AQ54">
        <v>0</v>
      </c>
      <c r="AR54">
        <v>0</v>
      </c>
    </row>
    <row r="55" spans="1:44" x14ac:dyDescent="0.2">
      <c r="A55">
        <f>ROW(Source!A410)</f>
        <v>410</v>
      </c>
      <c r="B55">
        <v>1473454518</v>
      </c>
      <c r="C55">
        <v>1473092988</v>
      </c>
      <c r="D55">
        <v>1441819193</v>
      </c>
      <c r="E55">
        <v>15514512</v>
      </c>
      <c r="F55">
        <v>1</v>
      </c>
      <c r="G55">
        <v>15514512</v>
      </c>
      <c r="H55">
        <v>1</v>
      </c>
      <c r="I55" t="s">
        <v>380</v>
      </c>
      <c r="J55" t="s">
        <v>3</v>
      </c>
      <c r="K55" t="s">
        <v>381</v>
      </c>
      <c r="L55">
        <v>1191</v>
      </c>
      <c r="N55">
        <v>1013</v>
      </c>
      <c r="O55" t="s">
        <v>382</v>
      </c>
      <c r="P55" t="s">
        <v>382</v>
      </c>
      <c r="Q55">
        <v>1</v>
      </c>
      <c r="X55">
        <v>13.13</v>
      </c>
      <c r="Y55">
        <v>0</v>
      </c>
      <c r="Z55">
        <v>0</v>
      </c>
      <c r="AA55">
        <v>0</v>
      </c>
      <c r="AB55">
        <v>0</v>
      </c>
      <c r="AC55">
        <v>0</v>
      </c>
      <c r="AD55">
        <v>1</v>
      </c>
      <c r="AE55">
        <v>1</v>
      </c>
      <c r="AF55" t="s">
        <v>3</v>
      </c>
      <c r="AG55">
        <v>13.13</v>
      </c>
      <c r="AH55">
        <v>3</v>
      </c>
      <c r="AI55">
        <v>-1</v>
      </c>
      <c r="AJ55" t="s">
        <v>3</v>
      </c>
      <c r="AK55">
        <v>0</v>
      </c>
      <c r="AL55">
        <v>0</v>
      </c>
      <c r="AM55">
        <v>0</v>
      </c>
      <c r="AN55">
        <v>0</v>
      </c>
      <c r="AO55">
        <v>0</v>
      </c>
      <c r="AP55">
        <v>0</v>
      </c>
      <c r="AQ55">
        <v>0</v>
      </c>
      <c r="AR55">
        <v>0</v>
      </c>
    </row>
    <row r="56" spans="1:44" x14ac:dyDescent="0.2">
      <c r="A56">
        <f>ROW(Source!A410)</f>
        <v>410</v>
      </c>
      <c r="B56">
        <v>1473454519</v>
      </c>
      <c r="C56">
        <v>1473092988</v>
      </c>
      <c r="D56">
        <v>1441834138</v>
      </c>
      <c r="E56">
        <v>1</v>
      </c>
      <c r="F56">
        <v>1</v>
      </c>
      <c r="G56">
        <v>15514512</v>
      </c>
      <c r="H56">
        <v>2</v>
      </c>
      <c r="I56" t="s">
        <v>473</v>
      </c>
      <c r="J56" t="s">
        <v>474</v>
      </c>
      <c r="K56" t="s">
        <v>475</v>
      </c>
      <c r="L56">
        <v>1368</v>
      </c>
      <c r="N56">
        <v>1011</v>
      </c>
      <c r="O56" t="s">
        <v>386</v>
      </c>
      <c r="P56" t="s">
        <v>386</v>
      </c>
      <c r="Q56">
        <v>1</v>
      </c>
      <c r="X56">
        <v>1.7</v>
      </c>
      <c r="Y56">
        <v>0</v>
      </c>
      <c r="Z56">
        <v>45.56</v>
      </c>
      <c r="AA56">
        <v>0.57999999999999996</v>
      </c>
      <c r="AB56">
        <v>0</v>
      </c>
      <c r="AC56">
        <v>0</v>
      </c>
      <c r="AD56">
        <v>1</v>
      </c>
      <c r="AE56">
        <v>0</v>
      </c>
      <c r="AF56" t="s">
        <v>3</v>
      </c>
      <c r="AG56">
        <v>1.7</v>
      </c>
      <c r="AH56">
        <v>3</v>
      </c>
      <c r="AI56">
        <v>-1</v>
      </c>
      <c r="AJ56" t="s">
        <v>3</v>
      </c>
      <c r="AK56">
        <v>0</v>
      </c>
      <c r="AL56">
        <v>0</v>
      </c>
      <c r="AM56">
        <v>0</v>
      </c>
      <c r="AN56">
        <v>0</v>
      </c>
      <c r="AO56">
        <v>0</v>
      </c>
      <c r="AP56">
        <v>0</v>
      </c>
      <c r="AQ56">
        <v>0</v>
      </c>
      <c r="AR56">
        <v>0</v>
      </c>
    </row>
    <row r="57" spans="1:44" x14ac:dyDescent="0.2">
      <c r="A57">
        <f>ROW(Source!A410)</f>
        <v>410</v>
      </c>
      <c r="B57">
        <v>1473454520</v>
      </c>
      <c r="C57">
        <v>1473092988</v>
      </c>
      <c r="D57">
        <v>1441834143</v>
      </c>
      <c r="E57">
        <v>1</v>
      </c>
      <c r="F57">
        <v>1</v>
      </c>
      <c r="G57">
        <v>15514512</v>
      </c>
      <c r="H57">
        <v>2</v>
      </c>
      <c r="I57" t="s">
        <v>476</v>
      </c>
      <c r="J57" t="s">
        <v>477</v>
      </c>
      <c r="K57" t="s">
        <v>478</v>
      </c>
      <c r="L57">
        <v>1368</v>
      </c>
      <c r="N57">
        <v>1011</v>
      </c>
      <c r="O57" t="s">
        <v>386</v>
      </c>
      <c r="P57" t="s">
        <v>386</v>
      </c>
      <c r="Q57">
        <v>1</v>
      </c>
      <c r="X57">
        <v>1.7</v>
      </c>
      <c r="Y57">
        <v>0</v>
      </c>
      <c r="Z57">
        <v>61.25</v>
      </c>
      <c r="AA57">
        <v>3.11</v>
      </c>
      <c r="AB57">
        <v>0</v>
      </c>
      <c r="AC57">
        <v>0</v>
      </c>
      <c r="AD57">
        <v>1</v>
      </c>
      <c r="AE57">
        <v>0</v>
      </c>
      <c r="AF57" t="s">
        <v>3</v>
      </c>
      <c r="AG57">
        <v>1.7</v>
      </c>
      <c r="AH57">
        <v>3</v>
      </c>
      <c r="AI57">
        <v>-1</v>
      </c>
      <c r="AJ57" t="s">
        <v>3</v>
      </c>
      <c r="AK57">
        <v>0</v>
      </c>
      <c r="AL57">
        <v>0</v>
      </c>
      <c r="AM57">
        <v>0</v>
      </c>
      <c r="AN57">
        <v>0</v>
      </c>
      <c r="AO57">
        <v>0</v>
      </c>
      <c r="AP57">
        <v>0</v>
      </c>
      <c r="AQ57">
        <v>0</v>
      </c>
      <c r="AR57">
        <v>0</v>
      </c>
    </row>
    <row r="58" spans="1:44" x14ac:dyDescent="0.2">
      <c r="A58">
        <f>ROW(Source!A410)</f>
        <v>410</v>
      </c>
      <c r="B58">
        <v>1473454521</v>
      </c>
      <c r="C58">
        <v>1473092988</v>
      </c>
      <c r="D58">
        <v>1441834258</v>
      </c>
      <c r="E58">
        <v>1</v>
      </c>
      <c r="F58">
        <v>1</v>
      </c>
      <c r="G58">
        <v>15514512</v>
      </c>
      <c r="H58">
        <v>2</v>
      </c>
      <c r="I58" t="s">
        <v>383</v>
      </c>
      <c r="J58" t="s">
        <v>384</v>
      </c>
      <c r="K58" t="s">
        <v>385</v>
      </c>
      <c r="L58">
        <v>1368</v>
      </c>
      <c r="N58">
        <v>1011</v>
      </c>
      <c r="O58" t="s">
        <v>386</v>
      </c>
      <c r="P58" t="s">
        <v>386</v>
      </c>
      <c r="Q58">
        <v>1</v>
      </c>
      <c r="X58">
        <v>3.31</v>
      </c>
      <c r="Y58">
        <v>0</v>
      </c>
      <c r="Z58">
        <v>1303.01</v>
      </c>
      <c r="AA58">
        <v>826.2</v>
      </c>
      <c r="AB58">
        <v>0</v>
      </c>
      <c r="AC58">
        <v>0</v>
      </c>
      <c r="AD58">
        <v>1</v>
      </c>
      <c r="AE58">
        <v>0</v>
      </c>
      <c r="AF58" t="s">
        <v>3</v>
      </c>
      <c r="AG58">
        <v>3.31</v>
      </c>
      <c r="AH58">
        <v>3</v>
      </c>
      <c r="AI58">
        <v>-1</v>
      </c>
      <c r="AJ58" t="s">
        <v>3</v>
      </c>
      <c r="AK58">
        <v>0</v>
      </c>
      <c r="AL58">
        <v>0</v>
      </c>
      <c r="AM58">
        <v>0</v>
      </c>
      <c r="AN58">
        <v>0</v>
      </c>
      <c r="AO58">
        <v>0</v>
      </c>
      <c r="AP58">
        <v>0</v>
      </c>
      <c r="AQ58">
        <v>0</v>
      </c>
      <c r="AR58">
        <v>0</v>
      </c>
    </row>
    <row r="59" spans="1:44" x14ac:dyDescent="0.2">
      <c r="A59">
        <f>ROW(Source!A410)</f>
        <v>410</v>
      </c>
      <c r="B59">
        <v>1473454522</v>
      </c>
      <c r="C59">
        <v>1473092988</v>
      </c>
      <c r="D59">
        <v>1441834334</v>
      </c>
      <c r="E59">
        <v>1</v>
      </c>
      <c r="F59">
        <v>1</v>
      </c>
      <c r="G59">
        <v>15514512</v>
      </c>
      <c r="H59">
        <v>2</v>
      </c>
      <c r="I59" t="s">
        <v>466</v>
      </c>
      <c r="J59" t="s">
        <v>467</v>
      </c>
      <c r="K59" t="s">
        <v>468</v>
      </c>
      <c r="L59">
        <v>1368</v>
      </c>
      <c r="N59">
        <v>1011</v>
      </c>
      <c r="O59" t="s">
        <v>386</v>
      </c>
      <c r="P59" t="s">
        <v>386</v>
      </c>
      <c r="Q59">
        <v>1</v>
      </c>
      <c r="X59">
        <v>0.4</v>
      </c>
      <c r="Y59">
        <v>0</v>
      </c>
      <c r="Z59">
        <v>10.66</v>
      </c>
      <c r="AA59">
        <v>0.12</v>
      </c>
      <c r="AB59">
        <v>0</v>
      </c>
      <c r="AC59">
        <v>0</v>
      </c>
      <c r="AD59">
        <v>1</v>
      </c>
      <c r="AE59">
        <v>0</v>
      </c>
      <c r="AF59" t="s">
        <v>3</v>
      </c>
      <c r="AG59">
        <v>0.4</v>
      </c>
      <c r="AH59">
        <v>3</v>
      </c>
      <c r="AI59">
        <v>-1</v>
      </c>
      <c r="AJ59" t="s">
        <v>3</v>
      </c>
      <c r="AK59">
        <v>0</v>
      </c>
      <c r="AL59">
        <v>0</v>
      </c>
      <c r="AM59">
        <v>0</v>
      </c>
      <c r="AN59">
        <v>0</v>
      </c>
      <c r="AO59">
        <v>0</v>
      </c>
      <c r="AP59">
        <v>0</v>
      </c>
      <c r="AQ59">
        <v>0</v>
      </c>
      <c r="AR59">
        <v>0</v>
      </c>
    </row>
    <row r="60" spans="1:44" x14ac:dyDescent="0.2">
      <c r="A60">
        <f>ROW(Source!A410)</f>
        <v>410</v>
      </c>
      <c r="B60">
        <v>1473454523</v>
      </c>
      <c r="C60">
        <v>1473092988</v>
      </c>
      <c r="D60">
        <v>1441836235</v>
      </c>
      <c r="E60">
        <v>1</v>
      </c>
      <c r="F60">
        <v>1</v>
      </c>
      <c r="G60">
        <v>15514512</v>
      </c>
      <c r="H60">
        <v>3</v>
      </c>
      <c r="I60" t="s">
        <v>387</v>
      </c>
      <c r="J60" t="s">
        <v>388</v>
      </c>
      <c r="K60" t="s">
        <v>389</v>
      </c>
      <c r="L60">
        <v>1346</v>
      </c>
      <c r="N60">
        <v>1009</v>
      </c>
      <c r="O60" t="s">
        <v>390</v>
      </c>
      <c r="P60" t="s">
        <v>390</v>
      </c>
      <c r="Q60">
        <v>1</v>
      </c>
      <c r="X60">
        <v>0.15</v>
      </c>
      <c r="Y60">
        <v>31.49</v>
      </c>
      <c r="Z60">
        <v>0</v>
      </c>
      <c r="AA60">
        <v>0</v>
      </c>
      <c r="AB60">
        <v>0</v>
      </c>
      <c r="AC60">
        <v>0</v>
      </c>
      <c r="AD60">
        <v>1</v>
      </c>
      <c r="AE60">
        <v>0</v>
      </c>
      <c r="AF60" t="s">
        <v>3</v>
      </c>
      <c r="AG60">
        <v>0.15</v>
      </c>
      <c r="AH60">
        <v>3</v>
      </c>
      <c r="AI60">
        <v>-1</v>
      </c>
      <c r="AJ60" t="s">
        <v>3</v>
      </c>
      <c r="AK60">
        <v>0</v>
      </c>
      <c r="AL60">
        <v>0</v>
      </c>
      <c r="AM60">
        <v>0</v>
      </c>
      <c r="AN60">
        <v>0</v>
      </c>
      <c r="AO60">
        <v>0</v>
      </c>
      <c r="AP60">
        <v>0</v>
      </c>
      <c r="AQ60">
        <v>0</v>
      </c>
      <c r="AR60">
        <v>0</v>
      </c>
    </row>
    <row r="61" spans="1:44" x14ac:dyDescent="0.2">
      <c r="A61">
        <f>ROW(Source!A411)</f>
        <v>411</v>
      </c>
      <c r="B61">
        <v>1473454534</v>
      </c>
      <c r="C61">
        <v>1473093017</v>
      </c>
      <c r="D61">
        <v>1441819193</v>
      </c>
      <c r="E61">
        <v>15514512</v>
      </c>
      <c r="F61">
        <v>1</v>
      </c>
      <c r="G61">
        <v>15514512</v>
      </c>
      <c r="H61">
        <v>1</v>
      </c>
      <c r="I61" t="s">
        <v>380</v>
      </c>
      <c r="J61" t="s">
        <v>3</v>
      </c>
      <c r="K61" t="s">
        <v>381</v>
      </c>
      <c r="L61">
        <v>1191</v>
      </c>
      <c r="N61">
        <v>1013</v>
      </c>
      <c r="O61" t="s">
        <v>382</v>
      </c>
      <c r="P61" t="s">
        <v>382</v>
      </c>
      <c r="Q61">
        <v>1</v>
      </c>
      <c r="X61">
        <v>2.1</v>
      </c>
      <c r="Y61">
        <v>0</v>
      </c>
      <c r="Z61">
        <v>0</v>
      </c>
      <c r="AA61">
        <v>0</v>
      </c>
      <c r="AB61">
        <v>0</v>
      </c>
      <c r="AC61">
        <v>0</v>
      </c>
      <c r="AD61">
        <v>1</v>
      </c>
      <c r="AE61">
        <v>1</v>
      </c>
      <c r="AF61" t="s">
        <v>3</v>
      </c>
      <c r="AG61">
        <v>2.1</v>
      </c>
      <c r="AH61">
        <v>3</v>
      </c>
      <c r="AI61">
        <v>-1</v>
      </c>
      <c r="AJ61" t="s">
        <v>3</v>
      </c>
      <c r="AK61">
        <v>0</v>
      </c>
      <c r="AL61">
        <v>0</v>
      </c>
      <c r="AM61">
        <v>0</v>
      </c>
      <c r="AN61">
        <v>0</v>
      </c>
      <c r="AO61">
        <v>0</v>
      </c>
      <c r="AP61">
        <v>0</v>
      </c>
      <c r="AQ61">
        <v>0</v>
      </c>
      <c r="AR61">
        <v>0</v>
      </c>
    </row>
    <row r="62" spans="1:44" x14ac:dyDescent="0.2">
      <c r="A62">
        <f>ROW(Source!A411)</f>
        <v>411</v>
      </c>
      <c r="B62">
        <v>1473454535</v>
      </c>
      <c r="C62">
        <v>1473093017</v>
      </c>
      <c r="D62">
        <v>1441834139</v>
      </c>
      <c r="E62">
        <v>1</v>
      </c>
      <c r="F62">
        <v>1</v>
      </c>
      <c r="G62">
        <v>15514512</v>
      </c>
      <c r="H62">
        <v>2</v>
      </c>
      <c r="I62" t="s">
        <v>479</v>
      </c>
      <c r="J62" t="s">
        <v>480</v>
      </c>
      <c r="K62" t="s">
        <v>481</v>
      </c>
      <c r="L62">
        <v>1368</v>
      </c>
      <c r="N62">
        <v>1011</v>
      </c>
      <c r="O62" t="s">
        <v>386</v>
      </c>
      <c r="P62" t="s">
        <v>386</v>
      </c>
      <c r="Q62">
        <v>1</v>
      </c>
      <c r="X62">
        <v>0.3</v>
      </c>
      <c r="Y62">
        <v>0</v>
      </c>
      <c r="Z62">
        <v>8.82</v>
      </c>
      <c r="AA62">
        <v>0.11</v>
      </c>
      <c r="AB62">
        <v>0</v>
      </c>
      <c r="AC62">
        <v>0</v>
      </c>
      <c r="AD62">
        <v>1</v>
      </c>
      <c r="AE62">
        <v>0</v>
      </c>
      <c r="AF62" t="s">
        <v>3</v>
      </c>
      <c r="AG62">
        <v>0.3</v>
      </c>
      <c r="AH62">
        <v>3</v>
      </c>
      <c r="AI62">
        <v>-1</v>
      </c>
      <c r="AJ62" t="s">
        <v>3</v>
      </c>
      <c r="AK62">
        <v>0</v>
      </c>
      <c r="AL62">
        <v>0</v>
      </c>
      <c r="AM62">
        <v>0</v>
      </c>
      <c r="AN62">
        <v>0</v>
      </c>
      <c r="AO62">
        <v>0</v>
      </c>
      <c r="AP62">
        <v>0</v>
      </c>
      <c r="AQ62">
        <v>0</v>
      </c>
      <c r="AR62">
        <v>0</v>
      </c>
    </row>
    <row r="63" spans="1:44" x14ac:dyDescent="0.2">
      <c r="A63">
        <f>ROW(Source!A411)</f>
        <v>411</v>
      </c>
      <c r="B63">
        <v>1473454536</v>
      </c>
      <c r="C63">
        <v>1473093017</v>
      </c>
      <c r="D63">
        <v>1441834258</v>
      </c>
      <c r="E63">
        <v>1</v>
      </c>
      <c r="F63">
        <v>1</v>
      </c>
      <c r="G63">
        <v>15514512</v>
      </c>
      <c r="H63">
        <v>2</v>
      </c>
      <c r="I63" t="s">
        <v>383</v>
      </c>
      <c r="J63" t="s">
        <v>384</v>
      </c>
      <c r="K63" t="s">
        <v>385</v>
      </c>
      <c r="L63">
        <v>1368</v>
      </c>
      <c r="N63">
        <v>1011</v>
      </c>
      <c r="O63" t="s">
        <v>386</v>
      </c>
      <c r="P63" t="s">
        <v>386</v>
      </c>
      <c r="Q63">
        <v>1</v>
      </c>
      <c r="X63">
        <v>0.52</v>
      </c>
      <c r="Y63">
        <v>0</v>
      </c>
      <c r="Z63">
        <v>1303.01</v>
      </c>
      <c r="AA63">
        <v>826.2</v>
      </c>
      <c r="AB63">
        <v>0</v>
      </c>
      <c r="AC63">
        <v>0</v>
      </c>
      <c r="AD63">
        <v>1</v>
      </c>
      <c r="AE63">
        <v>0</v>
      </c>
      <c r="AF63" t="s">
        <v>3</v>
      </c>
      <c r="AG63">
        <v>0.52</v>
      </c>
      <c r="AH63">
        <v>3</v>
      </c>
      <c r="AI63">
        <v>-1</v>
      </c>
      <c r="AJ63" t="s">
        <v>3</v>
      </c>
      <c r="AK63">
        <v>0</v>
      </c>
      <c r="AL63">
        <v>0</v>
      </c>
      <c r="AM63">
        <v>0</v>
      </c>
      <c r="AN63">
        <v>0</v>
      </c>
      <c r="AO63">
        <v>0</v>
      </c>
      <c r="AP63">
        <v>0</v>
      </c>
      <c r="AQ63">
        <v>0</v>
      </c>
      <c r="AR63">
        <v>0</v>
      </c>
    </row>
    <row r="64" spans="1:44" x14ac:dyDescent="0.2">
      <c r="A64">
        <f>ROW(Source!A411)</f>
        <v>411</v>
      </c>
      <c r="B64">
        <v>1473454537</v>
      </c>
      <c r="C64">
        <v>1473093017</v>
      </c>
      <c r="D64">
        <v>1441836393</v>
      </c>
      <c r="E64">
        <v>1</v>
      </c>
      <c r="F64">
        <v>1</v>
      </c>
      <c r="G64">
        <v>15514512</v>
      </c>
      <c r="H64">
        <v>3</v>
      </c>
      <c r="I64" t="s">
        <v>482</v>
      </c>
      <c r="J64" t="s">
        <v>483</v>
      </c>
      <c r="K64" t="s">
        <v>484</v>
      </c>
      <c r="L64">
        <v>1296</v>
      </c>
      <c r="N64">
        <v>1002</v>
      </c>
      <c r="O64" t="s">
        <v>394</v>
      </c>
      <c r="P64" t="s">
        <v>394</v>
      </c>
      <c r="Q64">
        <v>1</v>
      </c>
      <c r="X64">
        <v>3.8E-3</v>
      </c>
      <c r="Y64">
        <v>4241.6400000000003</v>
      </c>
      <c r="Z64">
        <v>0</v>
      </c>
      <c r="AA64">
        <v>0</v>
      </c>
      <c r="AB64">
        <v>0</v>
      </c>
      <c r="AC64">
        <v>0</v>
      </c>
      <c r="AD64">
        <v>1</v>
      </c>
      <c r="AE64">
        <v>0</v>
      </c>
      <c r="AF64" t="s">
        <v>3</v>
      </c>
      <c r="AG64">
        <v>3.8E-3</v>
      </c>
      <c r="AH64">
        <v>3</v>
      </c>
      <c r="AI64">
        <v>-1</v>
      </c>
      <c r="AJ64" t="s">
        <v>3</v>
      </c>
      <c r="AK64">
        <v>0</v>
      </c>
      <c r="AL64">
        <v>0</v>
      </c>
      <c r="AM64">
        <v>0</v>
      </c>
      <c r="AN64">
        <v>0</v>
      </c>
      <c r="AO64">
        <v>0</v>
      </c>
      <c r="AP64">
        <v>0</v>
      </c>
      <c r="AQ64">
        <v>0</v>
      </c>
      <c r="AR64">
        <v>0</v>
      </c>
    </row>
    <row r="65" spans="1:44" x14ac:dyDescent="0.2">
      <c r="A65">
        <f>ROW(Source!A411)</f>
        <v>411</v>
      </c>
      <c r="B65">
        <v>1473454538</v>
      </c>
      <c r="C65">
        <v>1473093017</v>
      </c>
      <c r="D65">
        <v>1441836514</v>
      </c>
      <c r="E65">
        <v>1</v>
      </c>
      <c r="F65">
        <v>1</v>
      </c>
      <c r="G65">
        <v>15514512</v>
      </c>
      <c r="H65">
        <v>3</v>
      </c>
      <c r="I65" t="s">
        <v>460</v>
      </c>
      <c r="J65" t="s">
        <v>461</v>
      </c>
      <c r="K65" t="s">
        <v>462</v>
      </c>
      <c r="L65">
        <v>1339</v>
      </c>
      <c r="N65">
        <v>1007</v>
      </c>
      <c r="O65" t="s">
        <v>423</v>
      </c>
      <c r="P65" t="s">
        <v>423</v>
      </c>
      <c r="Q65">
        <v>1</v>
      </c>
      <c r="X65">
        <v>3.8E-3</v>
      </c>
      <c r="Y65">
        <v>54.81</v>
      </c>
      <c r="Z65">
        <v>0</v>
      </c>
      <c r="AA65">
        <v>0</v>
      </c>
      <c r="AB65">
        <v>0</v>
      </c>
      <c r="AC65">
        <v>0</v>
      </c>
      <c r="AD65">
        <v>1</v>
      </c>
      <c r="AE65">
        <v>0</v>
      </c>
      <c r="AF65" t="s">
        <v>3</v>
      </c>
      <c r="AG65">
        <v>3.8E-3</v>
      </c>
      <c r="AH65">
        <v>3</v>
      </c>
      <c r="AI65">
        <v>-1</v>
      </c>
      <c r="AJ65" t="s">
        <v>3</v>
      </c>
      <c r="AK65">
        <v>0</v>
      </c>
      <c r="AL65">
        <v>0</v>
      </c>
      <c r="AM65">
        <v>0</v>
      </c>
      <c r="AN65">
        <v>0</v>
      </c>
      <c r="AO65">
        <v>0</v>
      </c>
      <c r="AP65">
        <v>0</v>
      </c>
      <c r="AQ65">
        <v>0</v>
      </c>
      <c r="AR65">
        <v>0</v>
      </c>
    </row>
    <row r="66" spans="1:44" x14ac:dyDescent="0.2">
      <c r="A66">
        <f>ROW(Source!A412)</f>
        <v>412</v>
      </c>
      <c r="B66">
        <v>1473454576</v>
      </c>
      <c r="C66">
        <v>1473093038</v>
      </c>
      <c r="D66">
        <v>1441819193</v>
      </c>
      <c r="E66">
        <v>15514512</v>
      </c>
      <c r="F66">
        <v>1</v>
      </c>
      <c r="G66">
        <v>15514512</v>
      </c>
      <c r="H66">
        <v>1</v>
      </c>
      <c r="I66" t="s">
        <v>380</v>
      </c>
      <c r="J66" t="s">
        <v>3</v>
      </c>
      <c r="K66" t="s">
        <v>381</v>
      </c>
      <c r="L66">
        <v>1191</v>
      </c>
      <c r="N66">
        <v>1013</v>
      </c>
      <c r="O66" t="s">
        <v>382</v>
      </c>
      <c r="P66" t="s">
        <v>382</v>
      </c>
      <c r="Q66">
        <v>1</v>
      </c>
      <c r="X66">
        <v>12</v>
      </c>
      <c r="Y66">
        <v>0</v>
      </c>
      <c r="Z66">
        <v>0</v>
      </c>
      <c r="AA66">
        <v>0</v>
      </c>
      <c r="AB66">
        <v>0</v>
      </c>
      <c r="AC66">
        <v>0</v>
      </c>
      <c r="AD66">
        <v>1</v>
      </c>
      <c r="AE66">
        <v>1</v>
      </c>
      <c r="AF66" t="s">
        <v>3</v>
      </c>
      <c r="AG66">
        <v>12</v>
      </c>
      <c r="AH66">
        <v>2</v>
      </c>
      <c r="AI66">
        <v>1473093039</v>
      </c>
      <c r="AJ66">
        <v>14</v>
      </c>
      <c r="AK66">
        <v>0</v>
      </c>
      <c r="AL66">
        <v>0</v>
      </c>
      <c r="AM66">
        <v>0</v>
      </c>
      <c r="AN66">
        <v>0</v>
      </c>
      <c r="AO66">
        <v>0</v>
      </c>
      <c r="AP66">
        <v>0</v>
      </c>
      <c r="AQ66">
        <v>0</v>
      </c>
      <c r="AR66">
        <v>0</v>
      </c>
    </row>
    <row r="67" spans="1:44" x14ac:dyDescent="0.2">
      <c r="A67">
        <f>ROW(Source!A412)</f>
        <v>412</v>
      </c>
      <c r="B67">
        <v>1473454578</v>
      </c>
      <c r="C67">
        <v>1473093038</v>
      </c>
      <c r="D67">
        <v>1441835475</v>
      </c>
      <c r="E67">
        <v>1</v>
      </c>
      <c r="F67">
        <v>1</v>
      </c>
      <c r="G67">
        <v>15514512</v>
      </c>
      <c r="H67">
        <v>3</v>
      </c>
      <c r="I67" t="s">
        <v>398</v>
      </c>
      <c r="J67" t="s">
        <v>399</v>
      </c>
      <c r="K67" t="s">
        <v>400</v>
      </c>
      <c r="L67">
        <v>1348</v>
      </c>
      <c r="N67">
        <v>1009</v>
      </c>
      <c r="O67" t="s">
        <v>401</v>
      </c>
      <c r="P67" t="s">
        <v>401</v>
      </c>
      <c r="Q67">
        <v>1000</v>
      </c>
      <c r="X67">
        <v>2.0000000000000001E-4</v>
      </c>
      <c r="Y67">
        <v>155908.07999999999</v>
      </c>
      <c r="Z67">
        <v>0</v>
      </c>
      <c r="AA67">
        <v>0</v>
      </c>
      <c r="AB67">
        <v>0</v>
      </c>
      <c r="AC67">
        <v>0</v>
      </c>
      <c r="AD67">
        <v>1</v>
      </c>
      <c r="AE67">
        <v>0</v>
      </c>
      <c r="AF67" t="s">
        <v>3</v>
      </c>
      <c r="AG67">
        <v>2.0000000000000001E-4</v>
      </c>
      <c r="AH67">
        <v>2</v>
      </c>
      <c r="AI67">
        <v>1473093040</v>
      </c>
      <c r="AJ67">
        <v>15</v>
      </c>
      <c r="AK67">
        <v>0</v>
      </c>
      <c r="AL67">
        <v>0</v>
      </c>
      <c r="AM67">
        <v>0</v>
      </c>
      <c r="AN67">
        <v>0</v>
      </c>
      <c r="AO67">
        <v>0</v>
      </c>
      <c r="AP67">
        <v>0</v>
      </c>
      <c r="AQ67">
        <v>0</v>
      </c>
      <c r="AR67">
        <v>0</v>
      </c>
    </row>
    <row r="68" spans="1:44" x14ac:dyDescent="0.2">
      <c r="A68">
        <f>ROW(Source!A412)</f>
        <v>412</v>
      </c>
      <c r="B68">
        <v>1473454579</v>
      </c>
      <c r="C68">
        <v>1473093038</v>
      </c>
      <c r="D68">
        <v>1441834671</v>
      </c>
      <c r="E68">
        <v>1</v>
      </c>
      <c r="F68">
        <v>1</v>
      </c>
      <c r="G68">
        <v>15514512</v>
      </c>
      <c r="H68">
        <v>3</v>
      </c>
      <c r="I68" t="s">
        <v>402</v>
      </c>
      <c r="J68" t="s">
        <v>403</v>
      </c>
      <c r="K68" t="s">
        <v>404</v>
      </c>
      <c r="L68">
        <v>1348</v>
      </c>
      <c r="N68">
        <v>1009</v>
      </c>
      <c r="O68" t="s">
        <v>401</v>
      </c>
      <c r="P68" t="s">
        <v>401</v>
      </c>
      <c r="Q68">
        <v>1000</v>
      </c>
      <c r="X68">
        <v>1E-4</v>
      </c>
      <c r="Y68">
        <v>184462.17</v>
      </c>
      <c r="Z68">
        <v>0</v>
      </c>
      <c r="AA68">
        <v>0</v>
      </c>
      <c r="AB68">
        <v>0</v>
      </c>
      <c r="AC68">
        <v>0</v>
      </c>
      <c r="AD68">
        <v>1</v>
      </c>
      <c r="AE68">
        <v>0</v>
      </c>
      <c r="AF68" t="s">
        <v>3</v>
      </c>
      <c r="AG68">
        <v>1E-4</v>
      </c>
      <c r="AH68">
        <v>2</v>
      </c>
      <c r="AI68">
        <v>1473093041</v>
      </c>
      <c r="AJ68">
        <v>16</v>
      </c>
      <c r="AK68">
        <v>0</v>
      </c>
      <c r="AL68">
        <v>0</v>
      </c>
      <c r="AM68">
        <v>0</v>
      </c>
      <c r="AN68">
        <v>0</v>
      </c>
      <c r="AO68">
        <v>0</v>
      </c>
      <c r="AP68">
        <v>0</v>
      </c>
      <c r="AQ68">
        <v>0</v>
      </c>
      <c r="AR68">
        <v>0</v>
      </c>
    </row>
    <row r="69" spans="1:44" x14ac:dyDescent="0.2">
      <c r="A69">
        <f>ROW(Source!A412)</f>
        <v>412</v>
      </c>
      <c r="B69">
        <v>1473454581</v>
      </c>
      <c r="C69">
        <v>1473093038</v>
      </c>
      <c r="D69">
        <v>1441834634</v>
      </c>
      <c r="E69">
        <v>1</v>
      </c>
      <c r="F69">
        <v>1</v>
      </c>
      <c r="G69">
        <v>15514512</v>
      </c>
      <c r="H69">
        <v>3</v>
      </c>
      <c r="I69" t="s">
        <v>405</v>
      </c>
      <c r="J69" t="s">
        <v>406</v>
      </c>
      <c r="K69" t="s">
        <v>407</v>
      </c>
      <c r="L69">
        <v>1348</v>
      </c>
      <c r="N69">
        <v>1009</v>
      </c>
      <c r="O69" t="s">
        <v>401</v>
      </c>
      <c r="P69" t="s">
        <v>401</v>
      </c>
      <c r="Q69">
        <v>1000</v>
      </c>
      <c r="X69">
        <v>5.9999999999999995E-4</v>
      </c>
      <c r="Y69">
        <v>88053.759999999995</v>
      </c>
      <c r="Z69">
        <v>0</v>
      </c>
      <c r="AA69">
        <v>0</v>
      </c>
      <c r="AB69">
        <v>0</v>
      </c>
      <c r="AC69">
        <v>0</v>
      </c>
      <c r="AD69">
        <v>1</v>
      </c>
      <c r="AE69">
        <v>0</v>
      </c>
      <c r="AF69" t="s">
        <v>3</v>
      </c>
      <c r="AG69">
        <v>5.9999999999999995E-4</v>
      </c>
      <c r="AH69">
        <v>2</v>
      </c>
      <c r="AI69">
        <v>1473093042</v>
      </c>
      <c r="AJ69">
        <v>17</v>
      </c>
      <c r="AK69">
        <v>0</v>
      </c>
      <c r="AL69">
        <v>0</v>
      </c>
      <c r="AM69">
        <v>0</v>
      </c>
      <c r="AN69">
        <v>0</v>
      </c>
      <c r="AO69">
        <v>0</v>
      </c>
      <c r="AP69">
        <v>0</v>
      </c>
      <c r="AQ69">
        <v>0</v>
      </c>
      <c r="AR69">
        <v>0</v>
      </c>
    </row>
    <row r="70" spans="1:44" x14ac:dyDescent="0.2">
      <c r="A70">
        <f>ROW(Source!A412)</f>
        <v>412</v>
      </c>
      <c r="B70">
        <v>1473454582</v>
      </c>
      <c r="C70">
        <v>1473093038</v>
      </c>
      <c r="D70">
        <v>1441834836</v>
      </c>
      <c r="E70">
        <v>1</v>
      </c>
      <c r="F70">
        <v>1</v>
      </c>
      <c r="G70">
        <v>15514512</v>
      </c>
      <c r="H70">
        <v>3</v>
      </c>
      <c r="I70" t="s">
        <v>408</v>
      </c>
      <c r="J70" t="s">
        <v>409</v>
      </c>
      <c r="K70" t="s">
        <v>410</v>
      </c>
      <c r="L70">
        <v>1348</v>
      </c>
      <c r="N70">
        <v>1009</v>
      </c>
      <c r="O70" t="s">
        <v>401</v>
      </c>
      <c r="P70" t="s">
        <v>401</v>
      </c>
      <c r="Q70">
        <v>1000</v>
      </c>
      <c r="X70">
        <v>1.08E-3</v>
      </c>
      <c r="Y70">
        <v>93194.67</v>
      </c>
      <c r="Z70">
        <v>0</v>
      </c>
      <c r="AA70">
        <v>0</v>
      </c>
      <c r="AB70">
        <v>0</v>
      </c>
      <c r="AC70">
        <v>0</v>
      </c>
      <c r="AD70">
        <v>1</v>
      </c>
      <c r="AE70">
        <v>0</v>
      </c>
      <c r="AF70" t="s">
        <v>3</v>
      </c>
      <c r="AG70">
        <v>1.08E-3</v>
      </c>
      <c r="AH70">
        <v>2</v>
      </c>
      <c r="AI70">
        <v>1473093043</v>
      </c>
      <c r="AJ70">
        <v>18</v>
      </c>
      <c r="AK70">
        <v>0</v>
      </c>
      <c r="AL70">
        <v>0</v>
      </c>
      <c r="AM70">
        <v>0</v>
      </c>
      <c r="AN70">
        <v>0</v>
      </c>
      <c r="AO70">
        <v>0</v>
      </c>
      <c r="AP70">
        <v>0</v>
      </c>
      <c r="AQ70">
        <v>0</v>
      </c>
      <c r="AR70">
        <v>0</v>
      </c>
    </row>
    <row r="71" spans="1:44" x14ac:dyDescent="0.2">
      <c r="A71">
        <f>ROW(Source!A412)</f>
        <v>412</v>
      </c>
      <c r="B71">
        <v>1473454583</v>
      </c>
      <c r="C71">
        <v>1473093038</v>
      </c>
      <c r="D71">
        <v>1441822273</v>
      </c>
      <c r="E71">
        <v>15514512</v>
      </c>
      <c r="F71">
        <v>1</v>
      </c>
      <c r="G71">
        <v>15514512</v>
      </c>
      <c r="H71">
        <v>3</v>
      </c>
      <c r="I71" t="s">
        <v>411</v>
      </c>
      <c r="J71" t="s">
        <v>3</v>
      </c>
      <c r="K71" t="s">
        <v>412</v>
      </c>
      <c r="L71">
        <v>1348</v>
      </c>
      <c r="N71">
        <v>1009</v>
      </c>
      <c r="O71" t="s">
        <v>401</v>
      </c>
      <c r="P71" t="s">
        <v>401</v>
      </c>
      <c r="Q71">
        <v>1000</v>
      </c>
      <c r="X71">
        <v>1.2E-4</v>
      </c>
      <c r="Y71">
        <v>94640</v>
      </c>
      <c r="Z71">
        <v>0</v>
      </c>
      <c r="AA71">
        <v>0</v>
      </c>
      <c r="AB71">
        <v>0</v>
      </c>
      <c r="AC71">
        <v>0</v>
      </c>
      <c r="AD71">
        <v>1</v>
      </c>
      <c r="AE71">
        <v>0</v>
      </c>
      <c r="AF71" t="s">
        <v>3</v>
      </c>
      <c r="AG71">
        <v>1.2E-4</v>
      </c>
      <c r="AH71">
        <v>2</v>
      </c>
      <c r="AI71">
        <v>1473093044</v>
      </c>
      <c r="AJ71">
        <v>19</v>
      </c>
      <c r="AK71">
        <v>0</v>
      </c>
      <c r="AL71">
        <v>0</v>
      </c>
      <c r="AM71">
        <v>0</v>
      </c>
      <c r="AN71">
        <v>0</v>
      </c>
      <c r="AO71">
        <v>0</v>
      </c>
      <c r="AP71">
        <v>0</v>
      </c>
      <c r="AQ71">
        <v>0</v>
      </c>
      <c r="AR71">
        <v>0</v>
      </c>
    </row>
    <row r="72" spans="1:44" x14ac:dyDescent="0.2">
      <c r="A72">
        <f>ROW(Source!A413)</f>
        <v>413</v>
      </c>
      <c r="B72">
        <v>1473454595</v>
      </c>
      <c r="C72">
        <v>1473097085</v>
      </c>
      <c r="D72">
        <v>1441819193</v>
      </c>
      <c r="E72">
        <v>15514512</v>
      </c>
      <c r="F72">
        <v>1</v>
      </c>
      <c r="G72">
        <v>15514512</v>
      </c>
      <c r="H72">
        <v>1</v>
      </c>
      <c r="I72" t="s">
        <v>380</v>
      </c>
      <c r="J72" t="s">
        <v>3</v>
      </c>
      <c r="K72" t="s">
        <v>381</v>
      </c>
      <c r="L72">
        <v>1191</v>
      </c>
      <c r="N72">
        <v>1013</v>
      </c>
      <c r="O72" t="s">
        <v>382</v>
      </c>
      <c r="P72" t="s">
        <v>382</v>
      </c>
      <c r="Q72">
        <v>1</v>
      </c>
      <c r="X72">
        <v>2.38</v>
      </c>
      <c r="Y72">
        <v>0</v>
      </c>
      <c r="Z72">
        <v>0</v>
      </c>
      <c r="AA72">
        <v>0</v>
      </c>
      <c r="AB72">
        <v>0</v>
      </c>
      <c r="AC72">
        <v>0</v>
      </c>
      <c r="AD72">
        <v>1</v>
      </c>
      <c r="AE72">
        <v>1</v>
      </c>
      <c r="AF72" t="s">
        <v>173</v>
      </c>
      <c r="AG72">
        <v>4.76</v>
      </c>
      <c r="AH72">
        <v>3</v>
      </c>
      <c r="AI72">
        <v>-1</v>
      </c>
      <c r="AJ72" t="s">
        <v>3</v>
      </c>
      <c r="AK72">
        <v>0</v>
      </c>
      <c r="AL72">
        <v>0</v>
      </c>
      <c r="AM72">
        <v>0</v>
      </c>
      <c r="AN72">
        <v>0</v>
      </c>
      <c r="AO72">
        <v>0</v>
      </c>
      <c r="AP72">
        <v>0</v>
      </c>
      <c r="AQ72">
        <v>0</v>
      </c>
      <c r="AR72">
        <v>0</v>
      </c>
    </row>
    <row r="73" spans="1:44" x14ac:dyDescent="0.2">
      <c r="A73">
        <f>ROW(Source!A413)</f>
        <v>413</v>
      </c>
      <c r="B73">
        <v>1473454596</v>
      </c>
      <c r="C73">
        <v>1473097085</v>
      </c>
      <c r="D73">
        <v>1441836235</v>
      </c>
      <c r="E73">
        <v>1</v>
      </c>
      <c r="F73">
        <v>1</v>
      </c>
      <c r="G73">
        <v>15514512</v>
      </c>
      <c r="H73">
        <v>3</v>
      </c>
      <c r="I73" t="s">
        <v>387</v>
      </c>
      <c r="J73" t="s">
        <v>388</v>
      </c>
      <c r="K73" t="s">
        <v>389</v>
      </c>
      <c r="L73">
        <v>1346</v>
      </c>
      <c r="N73">
        <v>1009</v>
      </c>
      <c r="O73" t="s">
        <v>390</v>
      </c>
      <c r="P73" t="s">
        <v>390</v>
      </c>
      <c r="Q73">
        <v>1</v>
      </c>
      <c r="X73">
        <v>1E-3</v>
      </c>
      <c r="Y73">
        <v>31.49</v>
      </c>
      <c r="Z73">
        <v>0</v>
      </c>
      <c r="AA73">
        <v>0</v>
      </c>
      <c r="AB73">
        <v>0</v>
      </c>
      <c r="AC73">
        <v>0</v>
      </c>
      <c r="AD73">
        <v>1</v>
      </c>
      <c r="AE73">
        <v>0</v>
      </c>
      <c r="AF73" t="s">
        <v>173</v>
      </c>
      <c r="AG73">
        <v>2E-3</v>
      </c>
      <c r="AH73">
        <v>3</v>
      </c>
      <c r="AI73">
        <v>-1</v>
      </c>
      <c r="AJ73" t="s">
        <v>3</v>
      </c>
      <c r="AK73">
        <v>0</v>
      </c>
      <c r="AL73">
        <v>0</v>
      </c>
      <c r="AM73">
        <v>0</v>
      </c>
      <c r="AN73">
        <v>0</v>
      </c>
      <c r="AO73">
        <v>0</v>
      </c>
      <c r="AP73">
        <v>0</v>
      </c>
      <c r="AQ73">
        <v>0</v>
      </c>
      <c r="AR73">
        <v>0</v>
      </c>
    </row>
    <row r="74" spans="1:44" x14ac:dyDescent="0.2">
      <c r="A74">
        <f>ROW(Source!A414)</f>
        <v>414</v>
      </c>
      <c r="B74">
        <v>1473454625</v>
      </c>
      <c r="C74">
        <v>1473097088</v>
      </c>
      <c r="D74">
        <v>1441819193</v>
      </c>
      <c r="E74">
        <v>15514512</v>
      </c>
      <c r="F74">
        <v>1</v>
      </c>
      <c r="G74">
        <v>15514512</v>
      </c>
      <c r="H74">
        <v>1</v>
      </c>
      <c r="I74" t="s">
        <v>380</v>
      </c>
      <c r="J74" t="s">
        <v>3</v>
      </c>
      <c r="K74" t="s">
        <v>381</v>
      </c>
      <c r="L74">
        <v>1191</v>
      </c>
      <c r="N74">
        <v>1013</v>
      </c>
      <c r="O74" t="s">
        <v>382</v>
      </c>
      <c r="P74" t="s">
        <v>382</v>
      </c>
      <c r="Q74">
        <v>1</v>
      </c>
      <c r="X74">
        <v>1.1000000000000001</v>
      </c>
      <c r="Y74">
        <v>0</v>
      </c>
      <c r="Z74">
        <v>0</v>
      </c>
      <c r="AA74">
        <v>0</v>
      </c>
      <c r="AB74">
        <v>0</v>
      </c>
      <c r="AC74">
        <v>0</v>
      </c>
      <c r="AD74">
        <v>1</v>
      </c>
      <c r="AE74">
        <v>1</v>
      </c>
      <c r="AF74" t="s">
        <v>173</v>
      </c>
      <c r="AG74">
        <v>2.2000000000000002</v>
      </c>
      <c r="AH74">
        <v>3</v>
      </c>
      <c r="AI74">
        <v>-1</v>
      </c>
      <c r="AJ74" t="s">
        <v>3</v>
      </c>
      <c r="AK74">
        <v>0</v>
      </c>
      <c r="AL74">
        <v>0</v>
      </c>
      <c r="AM74">
        <v>0</v>
      </c>
      <c r="AN74">
        <v>0</v>
      </c>
      <c r="AO74">
        <v>0</v>
      </c>
      <c r="AP74">
        <v>0</v>
      </c>
      <c r="AQ74">
        <v>0</v>
      </c>
      <c r="AR74">
        <v>0</v>
      </c>
    </row>
    <row r="75" spans="1:44" x14ac:dyDescent="0.2">
      <c r="A75">
        <f>ROW(Source!A414)</f>
        <v>414</v>
      </c>
      <c r="B75">
        <v>1473454626</v>
      </c>
      <c r="C75">
        <v>1473097088</v>
      </c>
      <c r="D75">
        <v>1441836235</v>
      </c>
      <c r="E75">
        <v>1</v>
      </c>
      <c r="F75">
        <v>1</v>
      </c>
      <c r="G75">
        <v>15514512</v>
      </c>
      <c r="H75">
        <v>3</v>
      </c>
      <c r="I75" t="s">
        <v>387</v>
      </c>
      <c r="J75" t="s">
        <v>388</v>
      </c>
      <c r="K75" t="s">
        <v>389</v>
      </c>
      <c r="L75">
        <v>1346</v>
      </c>
      <c r="N75">
        <v>1009</v>
      </c>
      <c r="O75" t="s">
        <v>390</v>
      </c>
      <c r="P75" t="s">
        <v>390</v>
      </c>
      <c r="Q75">
        <v>1</v>
      </c>
      <c r="X75">
        <v>1.1999999999999999E-3</v>
      </c>
      <c r="Y75">
        <v>31.49</v>
      </c>
      <c r="Z75">
        <v>0</v>
      </c>
      <c r="AA75">
        <v>0</v>
      </c>
      <c r="AB75">
        <v>0</v>
      </c>
      <c r="AC75">
        <v>0</v>
      </c>
      <c r="AD75">
        <v>1</v>
      </c>
      <c r="AE75">
        <v>0</v>
      </c>
      <c r="AF75" t="s">
        <v>173</v>
      </c>
      <c r="AG75">
        <v>2.3999999999999998E-3</v>
      </c>
      <c r="AH75">
        <v>3</v>
      </c>
      <c r="AI75">
        <v>-1</v>
      </c>
      <c r="AJ75" t="s">
        <v>3</v>
      </c>
      <c r="AK75">
        <v>0</v>
      </c>
      <c r="AL75">
        <v>0</v>
      </c>
      <c r="AM75">
        <v>0</v>
      </c>
      <c r="AN75">
        <v>0</v>
      </c>
      <c r="AO75">
        <v>0</v>
      </c>
      <c r="AP75">
        <v>0</v>
      </c>
      <c r="AQ75">
        <v>0</v>
      </c>
      <c r="AR75">
        <v>0</v>
      </c>
    </row>
    <row r="76" spans="1:44" x14ac:dyDescent="0.2">
      <c r="A76">
        <f>ROW(Source!A415)</f>
        <v>415</v>
      </c>
      <c r="B76">
        <v>1473454662</v>
      </c>
      <c r="C76">
        <v>1473093051</v>
      </c>
      <c r="D76">
        <v>1441819193</v>
      </c>
      <c r="E76">
        <v>15514512</v>
      </c>
      <c r="F76">
        <v>1</v>
      </c>
      <c r="G76">
        <v>15514512</v>
      </c>
      <c r="H76">
        <v>1</v>
      </c>
      <c r="I76" t="s">
        <v>380</v>
      </c>
      <c r="J76" t="s">
        <v>3</v>
      </c>
      <c r="K76" t="s">
        <v>381</v>
      </c>
      <c r="L76">
        <v>1191</v>
      </c>
      <c r="N76">
        <v>1013</v>
      </c>
      <c r="O76" t="s">
        <v>382</v>
      </c>
      <c r="P76" t="s">
        <v>382</v>
      </c>
      <c r="Q76">
        <v>1</v>
      </c>
      <c r="X76">
        <v>36.1</v>
      </c>
      <c r="Y76">
        <v>0</v>
      </c>
      <c r="Z76">
        <v>0</v>
      </c>
      <c r="AA76">
        <v>0</v>
      </c>
      <c r="AB76">
        <v>0</v>
      </c>
      <c r="AC76">
        <v>0</v>
      </c>
      <c r="AD76">
        <v>1</v>
      </c>
      <c r="AE76">
        <v>1</v>
      </c>
      <c r="AF76" t="s">
        <v>3</v>
      </c>
      <c r="AG76">
        <v>36.1</v>
      </c>
      <c r="AH76">
        <v>2</v>
      </c>
      <c r="AI76">
        <v>1473093052</v>
      </c>
      <c r="AJ76">
        <v>20</v>
      </c>
      <c r="AK76">
        <v>0</v>
      </c>
      <c r="AL76">
        <v>0</v>
      </c>
      <c r="AM76">
        <v>0</v>
      </c>
      <c r="AN76">
        <v>0</v>
      </c>
      <c r="AO76">
        <v>0</v>
      </c>
      <c r="AP76">
        <v>0</v>
      </c>
      <c r="AQ76">
        <v>0</v>
      </c>
      <c r="AR76">
        <v>0</v>
      </c>
    </row>
    <row r="77" spans="1:44" x14ac:dyDescent="0.2">
      <c r="A77">
        <f>ROW(Source!A415)</f>
        <v>415</v>
      </c>
      <c r="B77">
        <v>1473454663</v>
      </c>
      <c r="C77">
        <v>1473093051</v>
      </c>
      <c r="D77">
        <v>1441835475</v>
      </c>
      <c r="E77">
        <v>1</v>
      </c>
      <c r="F77">
        <v>1</v>
      </c>
      <c r="G77">
        <v>15514512</v>
      </c>
      <c r="H77">
        <v>3</v>
      </c>
      <c r="I77" t="s">
        <v>398</v>
      </c>
      <c r="J77" t="s">
        <v>399</v>
      </c>
      <c r="K77" t="s">
        <v>400</v>
      </c>
      <c r="L77">
        <v>1348</v>
      </c>
      <c r="N77">
        <v>1009</v>
      </c>
      <c r="O77" t="s">
        <v>401</v>
      </c>
      <c r="P77" t="s">
        <v>401</v>
      </c>
      <c r="Q77">
        <v>1000</v>
      </c>
      <c r="X77">
        <v>2.9999999999999997E-4</v>
      </c>
      <c r="Y77">
        <v>155908.07999999999</v>
      </c>
      <c r="Z77">
        <v>0</v>
      </c>
      <c r="AA77">
        <v>0</v>
      </c>
      <c r="AB77">
        <v>0</v>
      </c>
      <c r="AC77">
        <v>0</v>
      </c>
      <c r="AD77">
        <v>1</v>
      </c>
      <c r="AE77">
        <v>0</v>
      </c>
      <c r="AF77" t="s">
        <v>3</v>
      </c>
      <c r="AG77">
        <v>2.9999999999999997E-4</v>
      </c>
      <c r="AH77">
        <v>2</v>
      </c>
      <c r="AI77">
        <v>1473093053</v>
      </c>
      <c r="AJ77">
        <v>21</v>
      </c>
      <c r="AK77">
        <v>0</v>
      </c>
      <c r="AL77">
        <v>0</v>
      </c>
      <c r="AM77">
        <v>0</v>
      </c>
      <c r="AN77">
        <v>0</v>
      </c>
      <c r="AO77">
        <v>0</v>
      </c>
      <c r="AP77">
        <v>0</v>
      </c>
      <c r="AQ77">
        <v>0</v>
      </c>
      <c r="AR77">
        <v>0</v>
      </c>
    </row>
    <row r="78" spans="1:44" x14ac:dyDescent="0.2">
      <c r="A78">
        <f>ROW(Source!A415)</f>
        <v>415</v>
      </c>
      <c r="B78">
        <v>1473454664</v>
      </c>
      <c r="C78">
        <v>1473093051</v>
      </c>
      <c r="D78">
        <v>1441835549</v>
      </c>
      <c r="E78">
        <v>1</v>
      </c>
      <c r="F78">
        <v>1</v>
      </c>
      <c r="G78">
        <v>15514512</v>
      </c>
      <c r="H78">
        <v>3</v>
      </c>
      <c r="I78" t="s">
        <v>413</v>
      </c>
      <c r="J78" t="s">
        <v>414</v>
      </c>
      <c r="K78" t="s">
        <v>415</v>
      </c>
      <c r="L78">
        <v>1348</v>
      </c>
      <c r="N78">
        <v>1009</v>
      </c>
      <c r="O78" t="s">
        <v>401</v>
      </c>
      <c r="P78" t="s">
        <v>401</v>
      </c>
      <c r="Q78">
        <v>1000</v>
      </c>
      <c r="X78">
        <v>1E-4</v>
      </c>
      <c r="Y78">
        <v>194655.19</v>
      </c>
      <c r="Z78">
        <v>0</v>
      </c>
      <c r="AA78">
        <v>0</v>
      </c>
      <c r="AB78">
        <v>0</v>
      </c>
      <c r="AC78">
        <v>0</v>
      </c>
      <c r="AD78">
        <v>1</v>
      </c>
      <c r="AE78">
        <v>0</v>
      </c>
      <c r="AF78" t="s">
        <v>3</v>
      </c>
      <c r="AG78">
        <v>1E-4</v>
      </c>
      <c r="AH78">
        <v>2</v>
      </c>
      <c r="AI78">
        <v>1473093054</v>
      </c>
      <c r="AJ78">
        <v>22</v>
      </c>
      <c r="AK78">
        <v>0</v>
      </c>
      <c r="AL78">
        <v>0</v>
      </c>
      <c r="AM78">
        <v>0</v>
      </c>
      <c r="AN78">
        <v>0</v>
      </c>
      <c r="AO78">
        <v>0</v>
      </c>
      <c r="AP78">
        <v>0</v>
      </c>
      <c r="AQ78">
        <v>0</v>
      </c>
      <c r="AR78">
        <v>0</v>
      </c>
    </row>
    <row r="79" spans="1:44" x14ac:dyDescent="0.2">
      <c r="A79">
        <f>ROW(Source!A415)</f>
        <v>415</v>
      </c>
      <c r="B79">
        <v>1473454665</v>
      </c>
      <c r="C79">
        <v>1473093051</v>
      </c>
      <c r="D79">
        <v>1441836250</v>
      </c>
      <c r="E79">
        <v>1</v>
      </c>
      <c r="F79">
        <v>1</v>
      </c>
      <c r="G79">
        <v>15514512</v>
      </c>
      <c r="H79">
        <v>3</v>
      </c>
      <c r="I79" t="s">
        <v>416</v>
      </c>
      <c r="J79" t="s">
        <v>417</v>
      </c>
      <c r="K79" t="s">
        <v>418</v>
      </c>
      <c r="L79">
        <v>1327</v>
      </c>
      <c r="N79">
        <v>1005</v>
      </c>
      <c r="O79" t="s">
        <v>419</v>
      </c>
      <c r="P79" t="s">
        <v>419</v>
      </c>
      <c r="Q79">
        <v>1</v>
      </c>
      <c r="X79">
        <v>1.1000000000000001</v>
      </c>
      <c r="Y79">
        <v>149.25</v>
      </c>
      <c r="Z79">
        <v>0</v>
      </c>
      <c r="AA79">
        <v>0</v>
      </c>
      <c r="AB79">
        <v>0</v>
      </c>
      <c r="AC79">
        <v>0</v>
      </c>
      <c r="AD79">
        <v>1</v>
      </c>
      <c r="AE79">
        <v>0</v>
      </c>
      <c r="AF79" t="s">
        <v>3</v>
      </c>
      <c r="AG79">
        <v>1.1000000000000001</v>
      </c>
      <c r="AH79">
        <v>2</v>
      </c>
      <c r="AI79">
        <v>1473093055</v>
      </c>
      <c r="AJ79">
        <v>23</v>
      </c>
      <c r="AK79">
        <v>0</v>
      </c>
      <c r="AL79">
        <v>0</v>
      </c>
      <c r="AM79">
        <v>0</v>
      </c>
      <c r="AN79">
        <v>0</v>
      </c>
      <c r="AO79">
        <v>0</v>
      </c>
      <c r="AP79">
        <v>0</v>
      </c>
      <c r="AQ79">
        <v>0</v>
      </c>
      <c r="AR79">
        <v>0</v>
      </c>
    </row>
    <row r="80" spans="1:44" x14ac:dyDescent="0.2">
      <c r="A80">
        <f>ROW(Source!A415)</f>
        <v>415</v>
      </c>
      <c r="B80">
        <v>1473454666</v>
      </c>
      <c r="C80">
        <v>1473093051</v>
      </c>
      <c r="D80">
        <v>1441834635</v>
      </c>
      <c r="E80">
        <v>1</v>
      </c>
      <c r="F80">
        <v>1</v>
      </c>
      <c r="G80">
        <v>15514512</v>
      </c>
      <c r="H80">
        <v>3</v>
      </c>
      <c r="I80" t="s">
        <v>420</v>
      </c>
      <c r="J80" t="s">
        <v>421</v>
      </c>
      <c r="K80" t="s">
        <v>422</v>
      </c>
      <c r="L80">
        <v>1339</v>
      </c>
      <c r="N80">
        <v>1007</v>
      </c>
      <c r="O80" t="s">
        <v>423</v>
      </c>
      <c r="P80" t="s">
        <v>423</v>
      </c>
      <c r="Q80">
        <v>1</v>
      </c>
      <c r="X80">
        <v>0.5</v>
      </c>
      <c r="Y80">
        <v>103.4</v>
      </c>
      <c r="Z80">
        <v>0</v>
      </c>
      <c r="AA80">
        <v>0</v>
      </c>
      <c r="AB80">
        <v>0</v>
      </c>
      <c r="AC80">
        <v>0</v>
      </c>
      <c r="AD80">
        <v>1</v>
      </c>
      <c r="AE80">
        <v>0</v>
      </c>
      <c r="AF80" t="s">
        <v>3</v>
      </c>
      <c r="AG80">
        <v>0.5</v>
      </c>
      <c r="AH80">
        <v>2</v>
      </c>
      <c r="AI80">
        <v>1473093056</v>
      </c>
      <c r="AJ80">
        <v>24</v>
      </c>
      <c r="AK80">
        <v>0</v>
      </c>
      <c r="AL80">
        <v>0</v>
      </c>
      <c r="AM80">
        <v>0</v>
      </c>
      <c r="AN80">
        <v>0</v>
      </c>
      <c r="AO80">
        <v>0</v>
      </c>
      <c r="AP80">
        <v>0</v>
      </c>
      <c r="AQ80">
        <v>0</v>
      </c>
      <c r="AR80">
        <v>0</v>
      </c>
    </row>
    <row r="81" spans="1:44" x14ac:dyDescent="0.2">
      <c r="A81">
        <f>ROW(Source!A415)</f>
        <v>415</v>
      </c>
      <c r="B81">
        <v>1473454667</v>
      </c>
      <c r="C81">
        <v>1473093051</v>
      </c>
      <c r="D81">
        <v>1441834627</v>
      </c>
      <c r="E81">
        <v>1</v>
      </c>
      <c r="F81">
        <v>1</v>
      </c>
      <c r="G81">
        <v>15514512</v>
      </c>
      <c r="H81">
        <v>3</v>
      </c>
      <c r="I81" t="s">
        <v>424</v>
      </c>
      <c r="J81" t="s">
        <v>425</v>
      </c>
      <c r="K81" t="s">
        <v>426</v>
      </c>
      <c r="L81">
        <v>1339</v>
      </c>
      <c r="N81">
        <v>1007</v>
      </c>
      <c r="O81" t="s">
        <v>423</v>
      </c>
      <c r="P81" t="s">
        <v>423</v>
      </c>
      <c r="Q81">
        <v>1</v>
      </c>
      <c r="X81">
        <v>0.3</v>
      </c>
      <c r="Y81">
        <v>875.46</v>
      </c>
      <c r="Z81">
        <v>0</v>
      </c>
      <c r="AA81">
        <v>0</v>
      </c>
      <c r="AB81">
        <v>0</v>
      </c>
      <c r="AC81">
        <v>0</v>
      </c>
      <c r="AD81">
        <v>1</v>
      </c>
      <c r="AE81">
        <v>0</v>
      </c>
      <c r="AF81" t="s">
        <v>3</v>
      </c>
      <c r="AG81">
        <v>0.3</v>
      </c>
      <c r="AH81">
        <v>2</v>
      </c>
      <c r="AI81">
        <v>1473093057</v>
      </c>
      <c r="AJ81">
        <v>25</v>
      </c>
      <c r="AK81">
        <v>0</v>
      </c>
      <c r="AL81">
        <v>0</v>
      </c>
      <c r="AM81">
        <v>0</v>
      </c>
      <c r="AN81">
        <v>0</v>
      </c>
      <c r="AO81">
        <v>0</v>
      </c>
      <c r="AP81">
        <v>0</v>
      </c>
      <c r="AQ81">
        <v>0</v>
      </c>
      <c r="AR81">
        <v>0</v>
      </c>
    </row>
    <row r="82" spans="1:44" x14ac:dyDescent="0.2">
      <c r="A82">
        <f>ROW(Source!A415)</f>
        <v>415</v>
      </c>
      <c r="B82">
        <v>1473454668</v>
      </c>
      <c r="C82">
        <v>1473093051</v>
      </c>
      <c r="D82">
        <v>1441834671</v>
      </c>
      <c r="E82">
        <v>1</v>
      </c>
      <c r="F82">
        <v>1</v>
      </c>
      <c r="G82">
        <v>15514512</v>
      </c>
      <c r="H82">
        <v>3</v>
      </c>
      <c r="I82" t="s">
        <v>402</v>
      </c>
      <c r="J82" t="s">
        <v>403</v>
      </c>
      <c r="K82" t="s">
        <v>404</v>
      </c>
      <c r="L82">
        <v>1348</v>
      </c>
      <c r="N82">
        <v>1009</v>
      </c>
      <c r="O82" t="s">
        <v>401</v>
      </c>
      <c r="P82" t="s">
        <v>401</v>
      </c>
      <c r="Q82">
        <v>1000</v>
      </c>
      <c r="X82">
        <v>1E-4</v>
      </c>
      <c r="Y82">
        <v>184462.17</v>
      </c>
      <c r="Z82">
        <v>0</v>
      </c>
      <c r="AA82">
        <v>0</v>
      </c>
      <c r="AB82">
        <v>0</v>
      </c>
      <c r="AC82">
        <v>0</v>
      </c>
      <c r="AD82">
        <v>1</v>
      </c>
      <c r="AE82">
        <v>0</v>
      </c>
      <c r="AF82" t="s">
        <v>3</v>
      </c>
      <c r="AG82">
        <v>1E-4</v>
      </c>
      <c r="AH82">
        <v>2</v>
      </c>
      <c r="AI82">
        <v>1473093058</v>
      </c>
      <c r="AJ82">
        <v>26</v>
      </c>
      <c r="AK82">
        <v>0</v>
      </c>
      <c r="AL82">
        <v>0</v>
      </c>
      <c r="AM82">
        <v>0</v>
      </c>
      <c r="AN82">
        <v>0</v>
      </c>
      <c r="AO82">
        <v>0</v>
      </c>
      <c r="AP82">
        <v>0</v>
      </c>
      <c r="AQ82">
        <v>0</v>
      </c>
      <c r="AR82">
        <v>0</v>
      </c>
    </row>
    <row r="83" spans="1:44" x14ac:dyDescent="0.2">
      <c r="A83">
        <f>ROW(Source!A415)</f>
        <v>415</v>
      </c>
      <c r="B83">
        <v>1473454669</v>
      </c>
      <c r="C83">
        <v>1473093051</v>
      </c>
      <c r="D83">
        <v>1441834634</v>
      </c>
      <c r="E83">
        <v>1</v>
      </c>
      <c r="F83">
        <v>1</v>
      </c>
      <c r="G83">
        <v>15514512</v>
      </c>
      <c r="H83">
        <v>3</v>
      </c>
      <c r="I83" t="s">
        <v>405</v>
      </c>
      <c r="J83" t="s">
        <v>406</v>
      </c>
      <c r="K83" t="s">
        <v>407</v>
      </c>
      <c r="L83">
        <v>1348</v>
      </c>
      <c r="N83">
        <v>1009</v>
      </c>
      <c r="O83" t="s">
        <v>401</v>
      </c>
      <c r="P83" t="s">
        <v>401</v>
      </c>
      <c r="Q83">
        <v>1000</v>
      </c>
      <c r="X83">
        <v>2.9999999999999997E-4</v>
      </c>
      <c r="Y83">
        <v>88053.759999999995</v>
      </c>
      <c r="Z83">
        <v>0</v>
      </c>
      <c r="AA83">
        <v>0</v>
      </c>
      <c r="AB83">
        <v>0</v>
      </c>
      <c r="AC83">
        <v>0</v>
      </c>
      <c r="AD83">
        <v>1</v>
      </c>
      <c r="AE83">
        <v>0</v>
      </c>
      <c r="AF83" t="s">
        <v>3</v>
      </c>
      <c r="AG83">
        <v>2.9999999999999997E-4</v>
      </c>
      <c r="AH83">
        <v>2</v>
      </c>
      <c r="AI83">
        <v>1473093059</v>
      </c>
      <c r="AJ83">
        <v>27</v>
      </c>
      <c r="AK83">
        <v>0</v>
      </c>
      <c r="AL83">
        <v>0</v>
      </c>
      <c r="AM83">
        <v>0</v>
      </c>
      <c r="AN83">
        <v>0</v>
      </c>
      <c r="AO83">
        <v>0</v>
      </c>
      <c r="AP83">
        <v>0</v>
      </c>
      <c r="AQ83">
        <v>0</v>
      </c>
      <c r="AR83">
        <v>0</v>
      </c>
    </row>
    <row r="84" spans="1:44" x14ac:dyDescent="0.2">
      <c r="A84">
        <f>ROW(Source!A415)</f>
        <v>415</v>
      </c>
      <c r="B84">
        <v>1473454670</v>
      </c>
      <c r="C84">
        <v>1473093051</v>
      </c>
      <c r="D84">
        <v>1441834836</v>
      </c>
      <c r="E84">
        <v>1</v>
      </c>
      <c r="F84">
        <v>1</v>
      </c>
      <c r="G84">
        <v>15514512</v>
      </c>
      <c r="H84">
        <v>3</v>
      </c>
      <c r="I84" t="s">
        <v>408</v>
      </c>
      <c r="J84" t="s">
        <v>409</v>
      </c>
      <c r="K84" t="s">
        <v>410</v>
      </c>
      <c r="L84">
        <v>1348</v>
      </c>
      <c r="N84">
        <v>1009</v>
      </c>
      <c r="O84" t="s">
        <v>401</v>
      </c>
      <c r="P84" t="s">
        <v>401</v>
      </c>
      <c r="Q84">
        <v>1000</v>
      </c>
      <c r="X84">
        <v>6.3000000000000003E-4</v>
      </c>
      <c r="Y84">
        <v>93194.67</v>
      </c>
      <c r="Z84">
        <v>0</v>
      </c>
      <c r="AA84">
        <v>0</v>
      </c>
      <c r="AB84">
        <v>0</v>
      </c>
      <c r="AC84">
        <v>0</v>
      </c>
      <c r="AD84">
        <v>1</v>
      </c>
      <c r="AE84">
        <v>0</v>
      </c>
      <c r="AF84" t="s">
        <v>3</v>
      </c>
      <c r="AG84">
        <v>6.3000000000000003E-4</v>
      </c>
      <c r="AH84">
        <v>2</v>
      </c>
      <c r="AI84">
        <v>1473093060</v>
      </c>
      <c r="AJ84">
        <v>28</v>
      </c>
      <c r="AK84">
        <v>0</v>
      </c>
      <c r="AL84">
        <v>0</v>
      </c>
      <c r="AM84">
        <v>0</v>
      </c>
      <c r="AN84">
        <v>0</v>
      </c>
      <c r="AO84">
        <v>0</v>
      </c>
      <c r="AP84">
        <v>0</v>
      </c>
      <c r="AQ84">
        <v>0</v>
      </c>
      <c r="AR84">
        <v>0</v>
      </c>
    </row>
    <row r="85" spans="1:44" x14ac:dyDescent="0.2">
      <c r="A85">
        <f>ROW(Source!A415)</f>
        <v>415</v>
      </c>
      <c r="B85">
        <v>1473454671</v>
      </c>
      <c r="C85">
        <v>1473093051</v>
      </c>
      <c r="D85">
        <v>1441822273</v>
      </c>
      <c r="E85">
        <v>15514512</v>
      </c>
      <c r="F85">
        <v>1</v>
      </c>
      <c r="G85">
        <v>15514512</v>
      </c>
      <c r="H85">
        <v>3</v>
      </c>
      <c r="I85" t="s">
        <v>411</v>
      </c>
      <c r="J85" t="s">
        <v>3</v>
      </c>
      <c r="K85" t="s">
        <v>412</v>
      </c>
      <c r="L85">
        <v>1348</v>
      </c>
      <c r="N85">
        <v>1009</v>
      </c>
      <c r="O85" t="s">
        <v>401</v>
      </c>
      <c r="P85" t="s">
        <v>401</v>
      </c>
      <c r="Q85">
        <v>1000</v>
      </c>
      <c r="X85">
        <v>6.9999999999999994E-5</v>
      </c>
      <c r="Y85">
        <v>94640</v>
      </c>
      <c r="Z85">
        <v>0</v>
      </c>
      <c r="AA85">
        <v>0</v>
      </c>
      <c r="AB85">
        <v>0</v>
      </c>
      <c r="AC85">
        <v>0</v>
      </c>
      <c r="AD85">
        <v>1</v>
      </c>
      <c r="AE85">
        <v>0</v>
      </c>
      <c r="AF85" t="s">
        <v>3</v>
      </c>
      <c r="AG85">
        <v>6.9999999999999994E-5</v>
      </c>
      <c r="AH85">
        <v>2</v>
      </c>
      <c r="AI85">
        <v>1473093061</v>
      </c>
      <c r="AJ85">
        <v>29</v>
      </c>
      <c r="AK85">
        <v>0</v>
      </c>
      <c r="AL85">
        <v>0</v>
      </c>
      <c r="AM85">
        <v>0</v>
      </c>
      <c r="AN85">
        <v>0</v>
      </c>
      <c r="AO85">
        <v>0</v>
      </c>
      <c r="AP85">
        <v>0</v>
      </c>
      <c r="AQ85">
        <v>0</v>
      </c>
      <c r="AR85">
        <v>0</v>
      </c>
    </row>
    <row r="86" spans="1:44" x14ac:dyDescent="0.2">
      <c r="A86">
        <f>ROW(Source!A416)</f>
        <v>416</v>
      </c>
      <c r="B86">
        <v>1473454703</v>
      </c>
      <c r="C86">
        <v>1473097117</v>
      </c>
      <c r="D86">
        <v>1441819193</v>
      </c>
      <c r="E86">
        <v>15514512</v>
      </c>
      <c r="F86">
        <v>1</v>
      </c>
      <c r="G86">
        <v>15514512</v>
      </c>
      <c r="H86">
        <v>1</v>
      </c>
      <c r="I86" t="s">
        <v>380</v>
      </c>
      <c r="J86" t="s">
        <v>3</v>
      </c>
      <c r="K86" t="s">
        <v>381</v>
      </c>
      <c r="L86">
        <v>1191</v>
      </c>
      <c r="N86">
        <v>1013</v>
      </c>
      <c r="O86" t="s">
        <v>382</v>
      </c>
      <c r="P86" t="s">
        <v>382</v>
      </c>
      <c r="Q86">
        <v>1</v>
      </c>
      <c r="X86">
        <v>2.38</v>
      </c>
      <c r="Y86">
        <v>0</v>
      </c>
      <c r="Z86">
        <v>0</v>
      </c>
      <c r="AA86">
        <v>0</v>
      </c>
      <c r="AB86">
        <v>0</v>
      </c>
      <c r="AC86">
        <v>0</v>
      </c>
      <c r="AD86">
        <v>1</v>
      </c>
      <c r="AE86">
        <v>1</v>
      </c>
      <c r="AF86" t="s">
        <v>173</v>
      </c>
      <c r="AG86">
        <v>4.76</v>
      </c>
      <c r="AH86">
        <v>3</v>
      </c>
      <c r="AI86">
        <v>-1</v>
      </c>
      <c r="AJ86" t="s">
        <v>3</v>
      </c>
      <c r="AK86">
        <v>0</v>
      </c>
      <c r="AL86">
        <v>0</v>
      </c>
      <c r="AM86">
        <v>0</v>
      </c>
      <c r="AN86">
        <v>0</v>
      </c>
      <c r="AO86">
        <v>0</v>
      </c>
      <c r="AP86">
        <v>0</v>
      </c>
      <c r="AQ86">
        <v>0</v>
      </c>
      <c r="AR86">
        <v>0</v>
      </c>
    </row>
    <row r="87" spans="1:44" x14ac:dyDescent="0.2">
      <c r="A87">
        <f>ROW(Source!A416)</f>
        <v>416</v>
      </c>
      <c r="B87">
        <v>1473454704</v>
      </c>
      <c r="C87">
        <v>1473097117</v>
      </c>
      <c r="D87">
        <v>1441836235</v>
      </c>
      <c r="E87">
        <v>1</v>
      </c>
      <c r="F87">
        <v>1</v>
      </c>
      <c r="G87">
        <v>15514512</v>
      </c>
      <c r="H87">
        <v>3</v>
      </c>
      <c r="I87" t="s">
        <v>387</v>
      </c>
      <c r="J87" t="s">
        <v>388</v>
      </c>
      <c r="K87" t="s">
        <v>389</v>
      </c>
      <c r="L87">
        <v>1346</v>
      </c>
      <c r="N87">
        <v>1009</v>
      </c>
      <c r="O87" t="s">
        <v>390</v>
      </c>
      <c r="P87" t="s">
        <v>390</v>
      </c>
      <c r="Q87">
        <v>1</v>
      </c>
      <c r="X87">
        <v>1E-3</v>
      </c>
      <c r="Y87">
        <v>31.49</v>
      </c>
      <c r="Z87">
        <v>0</v>
      </c>
      <c r="AA87">
        <v>0</v>
      </c>
      <c r="AB87">
        <v>0</v>
      </c>
      <c r="AC87">
        <v>0</v>
      </c>
      <c r="AD87">
        <v>1</v>
      </c>
      <c r="AE87">
        <v>0</v>
      </c>
      <c r="AF87" t="s">
        <v>173</v>
      </c>
      <c r="AG87">
        <v>2E-3</v>
      </c>
      <c r="AH87">
        <v>3</v>
      </c>
      <c r="AI87">
        <v>-1</v>
      </c>
      <c r="AJ87" t="s">
        <v>3</v>
      </c>
      <c r="AK87">
        <v>0</v>
      </c>
      <c r="AL87">
        <v>0</v>
      </c>
      <c r="AM87">
        <v>0</v>
      </c>
      <c r="AN87">
        <v>0</v>
      </c>
      <c r="AO87">
        <v>0</v>
      </c>
      <c r="AP87">
        <v>0</v>
      </c>
      <c r="AQ87">
        <v>0</v>
      </c>
      <c r="AR87">
        <v>0</v>
      </c>
    </row>
    <row r="88" spans="1:44" x14ac:dyDescent="0.2">
      <c r="A88">
        <f>ROW(Source!A417)</f>
        <v>417</v>
      </c>
      <c r="B88">
        <v>1473454725</v>
      </c>
      <c r="C88">
        <v>1473097120</v>
      </c>
      <c r="D88">
        <v>1441819193</v>
      </c>
      <c r="E88">
        <v>15514512</v>
      </c>
      <c r="F88">
        <v>1</v>
      </c>
      <c r="G88">
        <v>15514512</v>
      </c>
      <c r="H88">
        <v>1</v>
      </c>
      <c r="I88" t="s">
        <v>380</v>
      </c>
      <c r="J88" t="s">
        <v>3</v>
      </c>
      <c r="K88" t="s">
        <v>381</v>
      </c>
      <c r="L88">
        <v>1191</v>
      </c>
      <c r="N88">
        <v>1013</v>
      </c>
      <c r="O88" t="s">
        <v>382</v>
      </c>
      <c r="P88" t="s">
        <v>382</v>
      </c>
      <c r="Q88">
        <v>1</v>
      </c>
      <c r="X88">
        <v>1.1000000000000001</v>
      </c>
      <c r="Y88">
        <v>0</v>
      </c>
      <c r="Z88">
        <v>0</v>
      </c>
      <c r="AA88">
        <v>0</v>
      </c>
      <c r="AB88">
        <v>0</v>
      </c>
      <c r="AC88">
        <v>0</v>
      </c>
      <c r="AD88">
        <v>1</v>
      </c>
      <c r="AE88">
        <v>1</v>
      </c>
      <c r="AF88" t="s">
        <v>173</v>
      </c>
      <c r="AG88">
        <v>2.2000000000000002</v>
      </c>
      <c r="AH88">
        <v>3</v>
      </c>
      <c r="AI88">
        <v>-1</v>
      </c>
      <c r="AJ88" t="s">
        <v>3</v>
      </c>
      <c r="AK88">
        <v>0</v>
      </c>
      <c r="AL88">
        <v>0</v>
      </c>
      <c r="AM88">
        <v>0</v>
      </c>
      <c r="AN88">
        <v>0</v>
      </c>
      <c r="AO88">
        <v>0</v>
      </c>
      <c r="AP88">
        <v>0</v>
      </c>
      <c r="AQ88">
        <v>0</v>
      </c>
      <c r="AR88">
        <v>0</v>
      </c>
    </row>
    <row r="89" spans="1:44" x14ac:dyDescent="0.2">
      <c r="A89">
        <f>ROW(Source!A417)</f>
        <v>417</v>
      </c>
      <c r="B89">
        <v>1473454726</v>
      </c>
      <c r="C89">
        <v>1473097120</v>
      </c>
      <c r="D89">
        <v>1441836235</v>
      </c>
      <c r="E89">
        <v>1</v>
      </c>
      <c r="F89">
        <v>1</v>
      </c>
      <c r="G89">
        <v>15514512</v>
      </c>
      <c r="H89">
        <v>3</v>
      </c>
      <c r="I89" t="s">
        <v>387</v>
      </c>
      <c r="J89" t="s">
        <v>388</v>
      </c>
      <c r="K89" t="s">
        <v>389</v>
      </c>
      <c r="L89">
        <v>1346</v>
      </c>
      <c r="N89">
        <v>1009</v>
      </c>
      <c r="O89" t="s">
        <v>390</v>
      </c>
      <c r="P89" t="s">
        <v>390</v>
      </c>
      <c r="Q89">
        <v>1</v>
      </c>
      <c r="X89">
        <v>1.1999999999999999E-3</v>
      </c>
      <c r="Y89">
        <v>31.49</v>
      </c>
      <c r="Z89">
        <v>0</v>
      </c>
      <c r="AA89">
        <v>0</v>
      </c>
      <c r="AB89">
        <v>0</v>
      </c>
      <c r="AC89">
        <v>0</v>
      </c>
      <c r="AD89">
        <v>1</v>
      </c>
      <c r="AE89">
        <v>0</v>
      </c>
      <c r="AF89" t="s">
        <v>173</v>
      </c>
      <c r="AG89">
        <v>2.3999999999999998E-3</v>
      </c>
      <c r="AH89">
        <v>3</v>
      </c>
      <c r="AI89">
        <v>-1</v>
      </c>
      <c r="AJ89" t="s">
        <v>3</v>
      </c>
      <c r="AK89">
        <v>0</v>
      </c>
      <c r="AL89">
        <v>0</v>
      </c>
      <c r="AM89">
        <v>0</v>
      </c>
      <c r="AN89">
        <v>0</v>
      </c>
      <c r="AO89">
        <v>0</v>
      </c>
      <c r="AP89">
        <v>0</v>
      </c>
      <c r="AQ89">
        <v>0</v>
      </c>
      <c r="AR89">
        <v>0</v>
      </c>
    </row>
    <row r="90" spans="1:44" x14ac:dyDescent="0.2">
      <c r="A90">
        <f>ROW(Source!A418)</f>
        <v>418</v>
      </c>
      <c r="B90">
        <v>1473454765</v>
      </c>
      <c r="C90">
        <v>1473093072</v>
      </c>
      <c r="D90">
        <v>1441819193</v>
      </c>
      <c r="E90">
        <v>15514512</v>
      </c>
      <c r="F90">
        <v>1</v>
      </c>
      <c r="G90">
        <v>15514512</v>
      </c>
      <c r="H90">
        <v>1</v>
      </c>
      <c r="I90" t="s">
        <v>380</v>
      </c>
      <c r="J90" t="s">
        <v>3</v>
      </c>
      <c r="K90" t="s">
        <v>381</v>
      </c>
      <c r="L90">
        <v>1191</v>
      </c>
      <c r="N90">
        <v>1013</v>
      </c>
      <c r="O90" t="s">
        <v>382</v>
      </c>
      <c r="P90" t="s">
        <v>382</v>
      </c>
      <c r="Q90">
        <v>1</v>
      </c>
      <c r="X90">
        <v>6.44</v>
      </c>
      <c r="Y90">
        <v>0</v>
      </c>
      <c r="Z90">
        <v>0</v>
      </c>
      <c r="AA90">
        <v>0</v>
      </c>
      <c r="AB90">
        <v>0</v>
      </c>
      <c r="AC90">
        <v>0</v>
      </c>
      <c r="AD90">
        <v>1</v>
      </c>
      <c r="AE90">
        <v>1</v>
      </c>
      <c r="AF90" t="s">
        <v>3</v>
      </c>
      <c r="AG90">
        <v>6.44</v>
      </c>
      <c r="AH90">
        <v>2</v>
      </c>
      <c r="AI90">
        <v>1473093073</v>
      </c>
      <c r="AJ90">
        <v>30</v>
      </c>
      <c r="AK90">
        <v>0</v>
      </c>
      <c r="AL90">
        <v>0</v>
      </c>
      <c r="AM90">
        <v>0</v>
      </c>
      <c r="AN90">
        <v>0</v>
      </c>
      <c r="AO90">
        <v>0</v>
      </c>
      <c r="AP90">
        <v>0</v>
      </c>
      <c r="AQ90">
        <v>0</v>
      </c>
      <c r="AR90">
        <v>0</v>
      </c>
    </row>
    <row r="91" spans="1:44" x14ac:dyDescent="0.2">
      <c r="A91">
        <f>ROW(Source!A418)</f>
        <v>418</v>
      </c>
      <c r="B91">
        <v>1473454766</v>
      </c>
      <c r="C91">
        <v>1473093072</v>
      </c>
      <c r="D91">
        <v>1441833954</v>
      </c>
      <c r="E91">
        <v>1</v>
      </c>
      <c r="F91">
        <v>1</v>
      </c>
      <c r="G91">
        <v>15514512</v>
      </c>
      <c r="H91">
        <v>2</v>
      </c>
      <c r="I91" t="s">
        <v>427</v>
      </c>
      <c r="J91" t="s">
        <v>428</v>
      </c>
      <c r="K91" t="s">
        <v>429</v>
      </c>
      <c r="L91">
        <v>1368</v>
      </c>
      <c r="N91">
        <v>1011</v>
      </c>
      <c r="O91" t="s">
        <v>386</v>
      </c>
      <c r="P91" t="s">
        <v>386</v>
      </c>
      <c r="Q91">
        <v>1</v>
      </c>
      <c r="X91">
        <v>0.17</v>
      </c>
      <c r="Y91">
        <v>0</v>
      </c>
      <c r="Z91">
        <v>59.51</v>
      </c>
      <c r="AA91">
        <v>0.82</v>
      </c>
      <c r="AB91">
        <v>0</v>
      </c>
      <c r="AC91">
        <v>0</v>
      </c>
      <c r="AD91">
        <v>1</v>
      </c>
      <c r="AE91">
        <v>0</v>
      </c>
      <c r="AF91" t="s">
        <v>3</v>
      </c>
      <c r="AG91">
        <v>0.17</v>
      </c>
      <c r="AH91">
        <v>2</v>
      </c>
      <c r="AI91">
        <v>1473093074</v>
      </c>
      <c r="AJ91">
        <v>31</v>
      </c>
      <c r="AK91">
        <v>0</v>
      </c>
      <c r="AL91">
        <v>0</v>
      </c>
      <c r="AM91">
        <v>0</v>
      </c>
      <c r="AN91">
        <v>0</v>
      </c>
      <c r="AO91">
        <v>0</v>
      </c>
      <c r="AP91">
        <v>0</v>
      </c>
      <c r="AQ91">
        <v>0</v>
      </c>
      <c r="AR91">
        <v>0</v>
      </c>
    </row>
    <row r="92" spans="1:44" x14ac:dyDescent="0.2">
      <c r="A92">
        <f>ROW(Source!A418)</f>
        <v>418</v>
      </c>
      <c r="B92">
        <v>1473454767</v>
      </c>
      <c r="C92">
        <v>1473093072</v>
      </c>
      <c r="D92">
        <v>1441834258</v>
      </c>
      <c r="E92">
        <v>1</v>
      </c>
      <c r="F92">
        <v>1</v>
      </c>
      <c r="G92">
        <v>15514512</v>
      </c>
      <c r="H92">
        <v>2</v>
      </c>
      <c r="I92" t="s">
        <v>383</v>
      </c>
      <c r="J92" t="s">
        <v>384</v>
      </c>
      <c r="K92" t="s">
        <v>385</v>
      </c>
      <c r="L92">
        <v>1368</v>
      </c>
      <c r="N92">
        <v>1011</v>
      </c>
      <c r="O92" t="s">
        <v>386</v>
      </c>
      <c r="P92" t="s">
        <v>386</v>
      </c>
      <c r="Q92">
        <v>1</v>
      </c>
      <c r="X92">
        <v>2.4300000000000002</v>
      </c>
      <c r="Y92">
        <v>0</v>
      </c>
      <c r="Z92">
        <v>1303.01</v>
      </c>
      <c r="AA92">
        <v>826.2</v>
      </c>
      <c r="AB92">
        <v>0</v>
      </c>
      <c r="AC92">
        <v>0</v>
      </c>
      <c r="AD92">
        <v>1</v>
      </c>
      <c r="AE92">
        <v>0</v>
      </c>
      <c r="AF92" t="s">
        <v>3</v>
      </c>
      <c r="AG92">
        <v>2.4300000000000002</v>
      </c>
      <c r="AH92">
        <v>2</v>
      </c>
      <c r="AI92">
        <v>1473093075</v>
      </c>
      <c r="AJ92">
        <v>32</v>
      </c>
      <c r="AK92">
        <v>0</v>
      </c>
      <c r="AL92">
        <v>0</v>
      </c>
      <c r="AM92">
        <v>0</v>
      </c>
      <c r="AN92">
        <v>0</v>
      </c>
      <c r="AO92">
        <v>0</v>
      </c>
      <c r="AP92">
        <v>0</v>
      </c>
      <c r="AQ92">
        <v>0</v>
      </c>
      <c r="AR92">
        <v>0</v>
      </c>
    </row>
    <row r="93" spans="1:44" x14ac:dyDescent="0.2">
      <c r="A93">
        <f>ROW(Source!A418)</f>
        <v>418</v>
      </c>
      <c r="B93">
        <v>1473454768</v>
      </c>
      <c r="C93">
        <v>1473093072</v>
      </c>
      <c r="D93">
        <v>1441836235</v>
      </c>
      <c r="E93">
        <v>1</v>
      </c>
      <c r="F93">
        <v>1</v>
      </c>
      <c r="G93">
        <v>15514512</v>
      </c>
      <c r="H93">
        <v>3</v>
      </c>
      <c r="I93" t="s">
        <v>387</v>
      </c>
      <c r="J93" t="s">
        <v>388</v>
      </c>
      <c r="K93" t="s">
        <v>389</v>
      </c>
      <c r="L93">
        <v>1346</v>
      </c>
      <c r="N93">
        <v>1009</v>
      </c>
      <c r="O93" t="s">
        <v>390</v>
      </c>
      <c r="P93" t="s">
        <v>390</v>
      </c>
      <c r="Q93">
        <v>1</v>
      </c>
      <c r="X93">
        <v>0.15</v>
      </c>
      <c r="Y93">
        <v>31.49</v>
      </c>
      <c r="Z93">
        <v>0</v>
      </c>
      <c r="AA93">
        <v>0</v>
      </c>
      <c r="AB93">
        <v>0</v>
      </c>
      <c r="AC93">
        <v>0</v>
      </c>
      <c r="AD93">
        <v>1</v>
      </c>
      <c r="AE93">
        <v>0</v>
      </c>
      <c r="AF93" t="s">
        <v>3</v>
      </c>
      <c r="AG93">
        <v>0.15</v>
      </c>
      <c r="AH93">
        <v>2</v>
      </c>
      <c r="AI93">
        <v>1473093076</v>
      </c>
      <c r="AJ93">
        <v>33</v>
      </c>
      <c r="AK93">
        <v>0</v>
      </c>
      <c r="AL93">
        <v>0</v>
      </c>
      <c r="AM93">
        <v>0</v>
      </c>
      <c r="AN93">
        <v>0</v>
      </c>
      <c r="AO93">
        <v>0</v>
      </c>
      <c r="AP93">
        <v>0</v>
      </c>
      <c r="AQ93">
        <v>0</v>
      </c>
      <c r="AR93">
        <v>0</v>
      </c>
    </row>
    <row r="94" spans="1:44" x14ac:dyDescent="0.2">
      <c r="A94">
        <f>ROW(Source!A419)</f>
        <v>419</v>
      </c>
      <c r="B94">
        <v>1473454788</v>
      </c>
      <c r="C94">
        <v>1473093081</v>
      </c>
      <c r="D94">
        <v>1441819193</v>
      </c>
      <c r="E94">
        <v>15514512</v>
      </c>
      <c r="F94">
        <v>1</v>
      </c>
      <c r="G94">
        <v>15514512</v>
      </c>
      <c r="H94">
        <v>1</v>
      </c>
      <c r="I94" t="s">
        <v>380</v>
      </c>
      <c r="J94" t="s">
        <v>3</v>
      </c>
      <c r="K94" t="s">
        <v>381</v>
      </c>
      <c r="L94">
        <v>1191</v>
      </c>
      <c r="N94">
        <v>1013</v>
      </c>
      <c r="O94" t="s">
        <v>382</v>
      </c>
      <c r="P94" t="s">
        <v>382</v>
      </c>
      <c r="Q94">
        <v>1</v>
      </c>
      <c r="X94">
        <v>0.37</v>
      </c>
      <c r="Y94">
        <v>0</v>
      </c>
      <c r="Z94">
        <v>0</v>
      </c>
      <c r="AA94">
        <v>0</v>
      </c>
      <c r="AB94">
        <v>0</v>
      </c>
      <c r="AC94">
        <v>0</v>
      </c>
      <c r="AD94">
        <v>1</v>
      </c>
      <c r="AE94">
        <v>1</v>
      </c>
      <c r="AF94" t="s">
        <v>3</v>
      </c>
      <c r="AG94">
        <v>0.37</v>
      </c>
      <c r="AH94">
        <v>3</v>
      </c>
      <c r="AI94">
        <v>-1</v>
      </c>
      <c r="AJ94" t="s">
        <v>3</v>
      </c>
      <c r="AK94">
        <v>0</v>
      </c>
      <c r="AL94">
        <v>0</v>
      </c>
      <c r="AM94">
        <v>0</v>
      </c>
      <c r="AN94">
        <v>0</v>
      </c>
      <c r="AO94">
        <v>0</v>
      </c>
      <c r="AP94">
        <v>0</v>
      </c>
      <c r="AQ94">
        <v>0</v>
      </c>
      <c r="AR94">
        <v>0</v>
      </c>
    </row>
    <row r="95" spans="1:44" x14ac:dyDescent="0.2">
      <c r="A95">
        <f>ROW(Source!A419)</f>
        <v>419</v>
      </c>
      <c r="B95">
        <v>1473454789</v>
      </c>
      <c r="C95">
        <v>1473093081</v>
      </c>
      <c r="D95">
        <v>1441834258</v>
      </c>
      <c r="E95">
        <v>1</v>
      </c>
      <c r="F95">
        <v>1</v>
      </c>
      <c r="G95">
        <v>15514512</v>
      </c>
      <c r="H95">
        <v>2</v>
      </c>
      <c r="I95" t="s">
        <v>383</v>
      </c>
      <c r="J95" t="s">
        <v>384</v>
      </c>
      <c r="K95" t="s">
        <v>385</v>
      </c>
      <c r="L95">
        <v>1368</v>
      </c>
      <c r="N95">
        <v>1011</v>
      </c>
      <c r="O95" t="s">
        <v>386</v>
      </c>
      <c r="P95" t="s">
        <v>386</v>
      </c>
      <c r="Q95">
        <v>1</v>
      </c>
      <c r="X95">
        <v>0.06</v>
      </c>
      <c r="Y95">
        <v>0</v>
      </c>
      <c r="Z95">
        <v>1303.01</v>
      </c>
      <c r="AA95">
        <v>826.2</v>
      </c>
      <c r="AB95">
        <v>0</v>
      </c>
      <c r="AC95">
        <v>0</v>
      </c>
      <c r="AD95">
        <v>1</v>
      </c>
      <c r="AE95">
        <v>0</v>
      </c>
      <c r="AF95" t="s">
        <v>3</v>
      </c>
      <c r="AG95">
        <v>0.06</v>
      </c>
      <c r="AH95">
        <v>3</v>
      </c>
      <c r="AI95">
        <v>-1</v>
      </c>
      <c r="AJ95" t="s">
        <v>3</v>
      </c>
      <c r="AK95">
        <v>0</v>
      </c>
      <c r="AL95">
        <v>0</v>
      </c>
      <c r="AM95">
        <v>0</v>
      </c>
      <c r="AN95">
        <v>0</v>
      </c>
      <c r="AO95">
        <v>0</v>
      </c>
      <c r="AP95">
        <v>0</v>
      </c>
      <c r="AQ95">
        <v>0</v>
      </c>
      <c r="AR95">
        <v>0</v>
      </c>
    </row>
    <row r="96" spans="1:44" x14ac:dyDescent="0.2">
      <c r="A96">
        <f>ROW(Source!A420)</f>
        <v>420</v>
      </c>
      <c r="B96">
        <v>1473454803</v>
      </c>
      <c r="C96">
        <v>1473093090</v>
      </c>
      <c r="D96">
        <v>1441819193</v>
      </c>
      <c r="E96">
        <v>15514512</v>
      </c>
      <c r="F96">
        <v>1</v>
      </c>
      <c r="G96">
        <v>15514512</v>
      </c>
      <c r="H96">
        <v>1</v>
      </c>
      <c r="I96" t="s">
        <v>380</v>
      </c>
      <c r="J96" t="s">
        <v>3</v>
      </c>
      <c r="K96" t="s">
        <v>381</v>
      </c>
      <c r="L96">
        <v>1191</v>
      </c>
      <c r="N96">
        <v>1013</v>
      </c>
      <c r="O96" t="s">
        <v>382</v>
      </c>
      <c r="P96" t="s">
        <v>382</v>
      </c>
      <c r="Q96">
        <v>1</v>
      </c>
      <c r="X96">
        <v>0.4</v>
      </c>
      <c r="Y96">
        <v>0</v>
      </c>
      <c r="Z96">
        <v>0</v>
      </c>
      <c r="AA96">
        <v>0</v>
      </c>
      <c r="AB96">
        <v>0</v>
      </c>
      <c r="AC96">
        <v>0</v>
      </c>
      <c r="AD96">
        <v>1</v>
      </c>
      <c r="AE96">
        <v>1</v>
      </c>
      <c r="AF96" t="s">
        <v>28</v>
      </c>
      <c r="AG96">
        <v>1.6</v>
      </c>
      <c r="AH96">
        <v>3</v>
      </c>
      <c r="AI96">
        <v>-1</v>
      </c>
      <c r="AJ96" t="s">
        <v>3</v>
      </c>
      <c r="AK96">
        <v>0</v>
      </c>
      <c r="AL96">
        <v>0</v>
      </c>
      <c r="AM96">
        <v>0</v>
      </c>
      <c r="AN96">
        <v>0</v>
      </c>
      <c r="AO96">
        <v>0</v>
      </c>
      <c r="AP96">
        <v>0</v>
      </c>
      <c r="AQ96">
        <v>0</v>
      </c>
      <c r="AR96">
        <v>0</v>
      </c>
    </row>
    <row r="97" spans="1:44" x14ac:dyDescent="0.2">
      <c r="A97">
        <f>ROW(Source!A421)</f>
        <v>421</v>
      </c>
      <c r="B97">
        <v>1473454822</v>
      </c>
      <c r="C97">
        <v>1473093095</v>
      </c>
      <c r="D97">
        <v>1441819193</v>
      </c>
      <c r="E97">
        <v>15514512</v>
      </c>
      <c r="F97">
        <v>1</v>
      </c>
      <c r="G97">
        <v>15514512</v>
      </c>
      <c r="H97">
        <v>1</v>
      </c>
      <c r="I97" t="s">
        <v>380</v>
      </c>
      <c r="J97" t="s">
        <v>3</v>
      </c>
      <c r="K97" t="s">
        <v>381</v>
      </c>
      <c r="L97">
        <v>1191</v>
      </c>
      <c r="N97">
        <v>1013</v>
      </c>
      <c r="O97" t="s">
        <v>382</v>
      </c>
      <c r="P97" t="s">
        <v>382</v>
      </c>
      <c r="Q97">
        <v>1</v>
      </c>
      <c r="X97">
        <v>0.24</v>
      </c>
      <c r="Y97">
        <v>0</v>
      </c>
      <c r="Z97">
        <v>0</v>
      </c>
      <c r="AA97">
        <v>0</v>
      </c>
      <c r="AB97">
        <v>0</v>
      </c>
      <c r="AC97">
        <v>0</v>
      </c>
      <c r="AD97">
        <v>1</v>
      </c>
      <c r="AE97">
        <v>1</v>
      </c>
      <c r="AF97" t="s">
        <v>3</v>
      </c>
      <c r="AG97">
        <v>0.24</v>
      </c>
      <c r="AH97">
        <v>2</v>
      </c>
      <c r="AI97">
        <v>1473093096</v>
      </c>
      <c r="AJ97">
        <v>34</v>
      </c>
      <c r="AK97">
        <v>0</v>
      </c>
      <c r="AL97">
        <v>0</v>
      </c>
      <c r="AM97">
        <v>0</v>
      </c>
      <c r="AN97">
        <v>0</v>
      </c>
      <c r="AO97">
        <v>0</v>
      </c>
      <c r="AP97">
        <v>0</v>
      </c>
      <c r="AQ97">
        <v>0</v>
      </c>
      <c r="AR97">
        <v>0</v>
      </c>
    </row>
    <row r="98" spans="1:44" x14ac:dyDescent="0.2">
      <c r="A98">
        <f>ROW(Source!A421)</f>
        <v>421</v>
      </c>
      <c r="B98">
        <v>1473454823</v>
      </c>
      <c r="C98">
        <v>1473093095</v>
      </c>
      <c r="D98">
        <v>1441834258</v>
      </c>
      <c r="E98">
        <v>1</v>
      </c>
      <c r="F98">
        <v>1</v>
      </c>
      <c r="G98">
        <v>15514512</v>
      </c>
      <c r="H98">
        <v>2</v>
      </c>
      <c r="I98" t="s">
        <v>383</v>
      </c>
      <c r="J98" t="s">
        <v>384</v>
      </c>
      <c r="K98" t="s">
        <v>385</v>
      </c>
      <c r="L98">
        <v>1368</v>
      </c>
      <c r="N98">
        <v>1011</v>
      </c>
      <c r="O98" t="s">
        <v>386</v>
      </c>
      <c r="P98" t="s">
        <v>386</v>
      </c>
      <c r="Q98">
        <v>1</v>
      </c>
      <c r="X98">
        <v>0.03</v>
      </c>
      <c r="Y98">
        <v>0</v>
      </c>
      <c r="Z98">
        <v>1303.01</v>
      </c>
      <c r="AA98">
        <v>826.2</v>
      </c>
      <c r="AB98">
        <v>0</v>
      </c>
      <c r="AC98">
        <v>0</v>
      </c>
      <c r="AD98">
        <v>1</v>
      </c>
      <c r="AE98">
        <v>0</v>
      </c>
      <c r="AF98" t="s">
        <v>3</v>
      </c>
      <c r="AG98">
        <v>0.03</v>
      </c>
      <c r="AH98">
        <v>2</v>
      </c>
      <c r="AI98">
        <v>1473093097</v>
      </c>
      <c r="AJ98">
        <v>35</v>
      </c>
      <c r="AK98">
        <v>0</v>
      </c>
      <c r="AL98">
        <v>0</v>
      </c>
      <c r="AM98">
        <v>0</v>
      </c>
      <c r="AN98">
        <v>0</v>
      </c>
      <c r="AO98">
        <v>0</v>
      </c>
      <c r="AP98">
        <v>0</v>
      </c>
      <c r="AQ98">
        <v>0</v>
      </c>
      <c r="AR98">
        <v>0</v>
      </c>
    </row>
    <row r="99" spans="1:44" x14ac:dyDescent="0.2">
      <c r="A99">
        <f>ROW(Source!A421)</f>
        <v>421</v>
      </c>
      <c r="B99">
        <v>1473454824</v>
      </c>
      <c r="C99">
        <v>1473093095</v>
      </c>
      <c r="D99">
        <v>1441836235</v>
      </c>
      <c r="E99">
        <v>1</v>
      </c>
      <c r="F99">
        <v>1</v>
      </c>
      <c r="G99">
        <v>15514512</v>
      </c>
      <c r="H99">
        <v>3</v>
      </c>
      <c r="I99" t="s">
        <v>387</v>
      </c>
      <c r="J99" t="s">
        <v>388</v>
      </c>
      <c r="K99" t="s">
        <v>389</v>
      </c>
      <c r="L99">
        <v>1346</v>
      </c>
      <c r="N99">
        <v>1009</v>
      </c>
      <c r="O99" t="s">
        <v>390</v>
      </c>
      <c r="P99" t="s">
        <v>390</v>
      </c>
      <c r="Q99">
        <v>1</v>
      </c>
      <c r="X99">
        <v>1.4999999999999999E-2</v>
      </c>
      <c r="Y99">
        <v>31.49</v>
      </c>
      <c r="Z99">
        <v>0</v>
      </c>
      <c r="AA99">
        <v>0</v>
      </c>
      <c r="AB99">
        <v>0</v>
      </c>
      <c r="AC99">
        <v>0</v>
      </c>
      <c r="AD99">
        <v>1</v>
      </c>
      <c r="AE99">
        <v>0</v>
      </c>
      <c r="AF99" t="s">
        <v>3</v>
      </c>
      <c r="AG99">
        <v>1.4999999999999999E-2</v>
      </c>
      <c r="AH99">
        <v>2</v>
      </c>
      <c r="AI99">
        <v>1473093098</v>
      </c>
      <c r="AJ99">
        <v>36</v>
      </c>
      <c r="AK99">
        <v>0</v>
      </c>
      <c r="AL99">
        <v>0</v>
      </c>
      <c r="AM99">
        <v>0</v>
      </c>
      <c r="AN99">
        <v>0</v>
      </c>
      <c r="AO99">
        <v>0</v>
      </c>
      <c r="AP99">
        <v>0</v>
      </c>
      <c r="AQ99">
        <v>0</v>
      </c>
      <c r="AR99">
        <v>0</v>
      </c>
    </row>
    <row r="100" spans="1:44" x14ac:dyDescent="0.2">
      <c r="A100">
        <f>ROW(Source!A422)</f>
        <v>422</v>
      </c>
      <c r="B100">
        <v>1473454838</v>
      </c>
      <c r="C100">
        <v>1473093102</v>
      </c>
      <c r="D100">
        <v>1441819193</v>
      </c>
      <c r="E100">
        <v>15514512</v>
      </c>
      <c r="F100">
        <v>1</v>
      </c>
      <c r="G100">
        <v>15514512</v>
      </c>
      <c r="H100">
        <v>1</v>
      </c>
      <c r="I100" t="s">
        <v>380</v>
      </c>
      <c r="J100" t="s">
        <v>3</v>
      </c>
      <c r="K100" t="s">
        <v>381</v>
      </c>
      <c r="L100">
        <v>1191</v>
      </c>
      <c r="N100">
        <v>1013</v>
      </c>
      <c r="O100" t="s">
        <v>382</v>
      </c>
      <c r="P100" t="s">
        <v>382</v>
      </c>
      <c r="Q100">
        <v>1</v>
      </c>
      <c r="X100">
        <v>1.68</v>
      </c>
      <c r="Y100">
        <v>0</v>
      </c>
      <c r="Z100">
        <v>0</v>
      </c>
      <c r="AA100">
        <v>0</v>
      </c>
      <c r="AB100">
        <v>0</v>
      </c>
      <c r="AC100">
        <v>0</v>
      </c>
      <c r="AD100">
        <v>1</v>
      </c>
      <c r="AE100">
        <v>1</v>
      </c>
      <c r="AF100" t="s">
        <v>155</v>
      </c>
      <c r="AG100">
        <v>5.04</v>
      </c>
      <c r="AH100">
        <v>2</v>
      </c>
      <c r="AI100">
        <v>1473093103</v>
      </c>
      <c r="AJ100">
        <v>37</v>
      </c>
      <c r="AK100">
        <v>0</v>
      </c>
      <c r="AL100">
        <v>0</v>
      </c>
      <c r="AM100">
        <v>0</v>
      </c>
      <c r="AN100">
        <v>0</v>
      </c>
      <c r="AO100">
        <v>0</v>
      </c>
      <c r="AP100">
        <v>0</v>
      </c>
      <c r="AQ100">
        <v>0</v>
      </c>
      <c r="AR100">
        <v>0</v>
      </c>
    </row>
    <row r="101" spans="1:44" x14ac:dyDescent="0.2">
      <c r="A101">
        <f>ROW(Source!A492)</f>
        <v>492</v>
      </c>
      <c r="B101">
        <v>1473454869</v>
      </c>
      <c r="C101">
        <v>1473093105</v>
      </c>
      <c r="D101">
        <v>1441819193</v>
      </c>
      <c r="E101">
        <v>15514512</v>
      </c>
      <c r="F101">
        <v>1</v>
      </c>
      <c r="G101">
        <v>15514512</v>
      </c>
      <c r="H101">
        <v>1</v>
      </c>
      <c r="I101" t="s">
        <v>380</v>
      </c>
      <c r="J101" t="s">
        <v>3</v>
      </c>
      <c r="K101" t="s">
        <v>381</v>
      </c>
      <c r="L101">
        <v>1191</v>
      </c>
      <c r="N101">
        <v>1013</v>
      </c>
      <c r="O101" t="s">
        <v>382</v>
      </c>
      <c r="P101" t="s">
        <v>382</v>
      </c>
      <c r="Q101">
        <v>1</v>
      </c>
      <c r="X101">
        <v>0.06</v>
      </c>
      <c r="Y101">
        <v>0</v>
      </c>
      <c r="Z101">
        <v>0</v>
      </c>
      <c r="AA101">
        <v>0</v>
      </c>
      <c r="AB101">
        <v>0</v>
      </c>
      <c r="AC101">
        <v>0</v>
      </c>
      <c r="AD101">
        <v>1</v>
      </c>
      <c r="AE101">
        <v>1</v>
      </c>
      <c r="AF101" t="s">
        <v>201</v>
      </c>
      <c r="AG101">
        <v>7.08</v>
      </c>
      <c r="AH101">
        <v>2</v>
      </c>
      <c r="AI101">
        <v>1473093106</v>
      </c>
      <c r="AJ101">
        <v>38</v>
      </c>
      <c r="AK101">
        <v>0</v>
      </c>
      <c r="AL101">
        <v>0</v>
      </c>
      <c r="AM101">
        <v>0</v>
      </c>
      <c r="AN101">
        <v>0</v>
      </c>
      <c r="AO101">
        <v>0</v>
      </c>
      <c r="AP101">
        <v>0</v>
      </c>
      <c r="AQ101">
        <v>0</v>
      </c>
      <c r="AR101">
        <v>0</v>
      </c>
    </row>
    <row r="102" spans="1:44" x14ac:dyDescent="0.2">
      <c r="A102">
        <f>ROW(Source!A493)</f>
        <v>493</v>
      </c>
      <c r="B102">
        <v>1473454888</v>
      </c>
      <c r="C102">
        <v>1473093108</v>
      </c>
      <c r="D102">
        <v>1441819193</v>
      </c>
      <c r="E102">
        <v>15514512</v>
      </c>
      <c r="F102">
        <v>1</v>
      </c>
      <c r="G102">
        <v>15514512</v>
      </c>
      <c r="H102">
        <v>1</v>
      </c>
      <c r="I102" t="s">
        <v>380</v>
      </c>
      <c r="J102" t="s">
        <v>3</v>
      </c>
      <c r="K102" t="s">
        <v>381</v>
      </c>
      <c r="L102">
        <v>1191</v>
      </c>
      <c r="N102">
        <v>1013</v>
      </c>
      <c r="O102" t="s">
        <v>382</v>
      </c>
      <c r="P102" t="s">
        <v>382</v>
      </c>
      <c r="Q102">
        <v>1</v>
      </c>
      <c r="X102">
        <v>0.2</v>
      </c>
      <c r="Y102">
        <v>0</v>
      </c>
      <c r="Z102">
        <v>0</v>
      </c>
      <c r="AA102">
        <v>0</v>
      </c>
      <c r="AB102">
        <v>0</v>
      </c>
      <c r="AC102">
        <v>0</v>
      </c>
      <c r="AD102">
        <v>1</v>
      </c>
      <c r="AE102">
        <v>1</v>
      </c>
      <c r="AF102" t="s">
        <v>28</v>
      </c>
      <c r="AG102">
        <v>0.8</v>
      </c>
      <c r="AH102">
        <v>2</v>
      </c>
      <c r="AI102">
        <v>1473093109</v>
      </c>
      <c r="AJ102">
        <v>39</v>
      </c>
      <c r="AK102">
        <v>0</v>
      </c>
      <c r="AL102">
        <v>0</v>
      </c>
      <c r="AM102">
        <v>0</v>
      </c>
      <c r="AN102">
        <v>0</v>
      </c>
      <c r="AO102">
        <v>0</v>
      </c>
      <c r="AP102">
        <v>0</v>
      </c>
      <c r="AQ102">
        <v>0</v>
      </c>
      <c r="AR102">
        <v>0</v>
      </c>
    </row>
    <row r="103" spans="1:44" x14ac:dyDescent="0.2">
      <c r="A103">
        <f>ROW(Source!A493)</f>
        <v>493</v>
      </c>
      <c r="B103">
        <v>1473454889</v>
      </c>
      <c r="C103">
        <v>1473093108</v>
      </c>
      <c r="D103">
        <v>1441836235</v>
      </c>
      <c r="E103">
        <v>1</v>
      </c>
      <c r="F103">
        <v>1</v>
      </c>
      <c r="G103">
        <v>15514512</v>
      </c>
      <c r="H103">
        <v>3</v>
      </c>
      <c r="I103" t="s">
        <v>387</v>
      </c>
      <c r="J103" t="s">
        <v>388</v>
      </c>
      <c r="K103" t="s">
        <v>389</v>
      </c>
      <c r="L103">
        <v>1346</v>
      </c>
      <c r="N103">
        <v>1009</v>
      </c>
      <c r="O103" t="s">
        <v>390</v>
      </c>
      <c r="P103" t="s">
        <v>390</v>
      </c>
      <c r="Q103">
        <v>1</v>
      </c>
      <c r="X103">
        <v>0.05</v>
      </c>
      <c r="Y103">
        <v>31.49</v>
      </c>
      <c r="Z103">
        <v>0</v>
      </c>
      <c r="AA103">
        <v>0</v>
      </c>
      <c r="AB103">
        <v>0</v>
      </c>
      <c r="AC103">
        <v>0</v>
      </c>
      <c r="AD103">
        <v>1</v>
      </c>
      <c r="AE103">
        <v>0</v>
      </c>
      <c r="AF103" t="s">
        <v>28</v>
      </c>
      <c r="AG103">
        <v>0.2</v>
      </c>
      <c r="AH103">
        <v>2</v>
      </c>
      <c r="AI103">
        <v>1473093110</v>
      </c>
      <c r="AJ103">
        <v>40</v>
      </c>
      <c r="AK103">
        <v>0</v>
      </c>
      <c r="AL103">
        <v>0</v>
      </c>
      <c r="AM103">
        <v>0</v>
      </c>
      <c r="AN103">
        <v>0</v>
      </c>
      <c r="AO103">
        <v>0</v>
      </c>
      <c r="AP103">
        <v>0</v>
      </c>
      <c r="AQ103">
        <v>0</v>
      </c>
      <c r="AR103">
        <v>0</v>
      </c>
    </row>
    <row r="104" spans="1:44" x14ac:dyDescent="0.2">
      <c r="A104">
        <f>ROW(Source!A494)</f>
        <v>494</v>
      </c>
      <c r="B104">
        <v>1473454915</v>
      </c>
      <c r="C104">
        <v>1473093114</v>
      </c>
      <c r="D104">
        <v>1441819193</v>
      </c>
      <c r="E104">
        <v>15514512</v>
      </c>
      <c r="F104">
        <v>1</v>
      </c>
      <c r="G104">
        <v>15514512</v>
      </c>
      <c r="H104">
        <v>1</v>
      </c>
      <c r="I104" t="s">
        <v>380</v>
      </c>
      <c r="J104" t="s">
        <v>3</v>
      </c>
      <c r="K104" t="s">
        <v>381</v>
      </c>
      <c r="L104">
        <v>1191</v>
      </c>
      <c r="N104">
        <v>1013</v>
      </c>
      <c r="O104" t="s">
        <v>382</v>
      </c>
      <c r="P104" t="s">
        <v>382</v>
      </c>
      <c r="Q104">
        <v>1</v>
      </c>
      <c r="X104">
        <v>0.08</v>
      </c>
      <c r="Y104">
        <v>0</v>
      </c>
      <c r="Z104">
        <v>0</v>
      </c>
      <c r="AA104">
        <v>0</v>
      </c>
      <c r="AB104">
        <v>0</v>
      </c>
      <c r="AC104">
        <v>0</v>
      </c>
      <c r="AD104">
        <v>1</v>
      </c>
      <c r="AE104">
        <v>1</v>
      </c>
      <c r="AF104" t="s">
        <v>208</v>
      </c>
      <c r="AG104">
        <v>28.240000000000002</v>
      </c>
      <c r="AH104">
        <v>3</v>
      </c>
      <c r="AI104">
        <v>-1</v>
      </c>
      <c r="AJ104" t="s">
        <v>3</v>
      </c>
      <c r="AK104">
        <v>0</v>
      </c>
      <c r="AL104">
        <v>0</v>
      </c>
      <c r="AM104">
        <v>0</v>
      </c>
      <c r="AN104">
        <v>0</v>
      </c>
      <c r="AO104">
        <v>0</v>
      </c>
      <c r="AP104">
        <v>0</v>
      </c>
      <c r="AQ104">
        <v>0</v>
      </c>
      <c r="AR104">
        <v>0</v>
      </c>
    </row>
    <row r="105" spans="1:44" x14ac:dyDescent="0.2">
      <c r="A105">
        <f>ROW(Source!A495)</f>
        <v>495</v>
      </c>
      <c r="B105">
        <v>1473455068</v>
      </c>
      <c r="C105">
        <v>1473093116</v>
      </c>
      <c r="D105">
        <v>1441819193</v>
      </c>
      <c r="E105">
        <v>15514512</v>
      </c>
      <c r="F105">
        <v>1</v>
      </c>
      <c r="G105">
        <v>15514512</v>
      </c>
      <c r="H105">
        <v>1</v>
      </c>
      <c r="I105" t="s">
        <v>380</v>
      </c>
      <c r="J105" t="s">
        <v>3</v>
      </c>
      <c r="K105" t="s">
        <v>381</v>
      </c>
      <c r="L105">
        <v>1191</v>
      </c>
      <c r="N105">
        <v>1013</v>
      </c>
      <c r="O105" t="s">
        <v>382</v>
      </c>
      <c r="P105" t="s">
        <v>382</v>
      </c>
      <c r="Q105">
        <v>1</v>
      </c>
      <c r="X105">
        <v>0.14000000000000001</v>
      </c>
      <c r="Y105">
        <v>0</v>
      </c>
      <c r="Z105">
        <v>0</v>
      </c>
      <c r="AA105">
        <v>0</v>
      </c>
      <c r="AB105">
        <v>0</v>
      </c>
      <c r="AC105">
        <v>0</v>
      </c>
      <c r="AD105">
        <v>1</v>
      </c>
      <c r="AE105">
        <v>1</v>
      </c>
      <c r="AF105" t="s">
        <v>28</v>
      </c>
      <c r="AG105">
        <v>0.56000000000000005</v>
      </c>
      <c r="AH105">
        <v>3</v>
      </c>
      <c r="AI105">
        <v>-1</v>
      </c>
      <c r="AJ105" t="s">
        <v>3</v>
      </c>
      <c r="AK105">
        <v>0</v>
      </c>
      <c r="AL105">
        <v>0</v>
      </c>
      <c r="AM105">
        <v>0</v>
      </c>
      <c r="AN105">
        <v>0</v>
      </c>
      <c r="AO105">
        <v>0</v>
      </c>
      <c r="AP105">
        <v>0</v>
      </c>
      <c r="AQ105">
        <v>0</v>
      </c>
      <c r="AR105">
        <v>0</v>
      </c>
    </row>
    <row r="106" spans="1:44" x14ac:dyDescent="0.2">
      <c r="A106">
        <f>ROW(Source!A496)</f>
        <v>496</v>
      </c>
      <c r="B106">
        <v>1473455228</v>
      </c>
      <c r="C106">
        <v>1473093118</v>
      </c>
      <c r="D106">
        <v>1441819193</v>
      </c>
      <c r="E106">
        <v>15514512</v>
      </c>
      <c r="F106">
        <v>1</v>
      </c>
      <c r="G106">
        <v>15514512</v>
      </c>
      <c r="H106">
        <v>1</v>
      </c>
      <c r="I106" t="s">
        <v>380</v>
      </c>
      <c r="J106" t="s">
        <v>3</v>
      </c>
      <c r="K106" t="s">
        <v>381</v>
      </c>
      <c r="L106">
        <v>1191</v>
      </c>
      <c r="N106">
        <v>1013</v>
      </c>
      <c r="O106" t="s">
        <v>382</v>
      </c>
      <c r="P106" t="s">
        <v>382</v>
      </c>
      <c r="Q106">
        <v>1</v>
      </c>
      <c r="X106">
        <v>0.6</v>
      </c>
      <c r="Y106">
        <v>0</v>
      </c>
      <c r="Z106">
        <v>0</v>
      </c>
      <c r="AA106">
        <v>0</v>
      </c>
      <c r="AB106">
        <v>0</v>
      </c>
      <c r="AC106">
        <v>0</v>
      </c>
      <c r="AD106">
        <v>1</v>
      </c>
      <c r="AE106">
        <v>1</v>
      </c>
      <c r="AF106" t="s">
        <v>3</v>
      </c>
      <c r="AG106">
        <v>0.6</v>
      </c>
      <c r="AH106">
        <v>3</v>
      </c>
      <c r="AI106">
        <v>-1</v>
      </c>
      <c r="AJ106" t="s">
        <v>3</v>
      </c>
      <c r="AK106">
        <v>0</v>
      </c>
      <c r="AL106">
        <v>0</v>
      </c>
      <c r="AM106">
        <v>0</v>
      </c>
      <c r="AN106">
        <v>0</v>
      </c>
      <c r="AO106">
        <v>0</v>
      </c>
      <c r="AP106">
        <v>0</v>
      </c>
      <c r="AQ106">
        <v>0</v>
      </c>
      <c r="AR106">
        <v>0</v>
      </c>
    </row>
    <row r="107" spans="1:44" x14ac:dyDescent="0.2">
      <c r="A107">
        <f>ROW(Source!A496)</f>
        <v>496</v>
      </c>
      <c r="B107">
        <v>1473455229</v>
      </c>
      <c r="C107">
        <v>1473093118</v>
      </c>
      <c r="D107">
        <v>1441836235</v>
      </c>
      <c r="E107">
        <v>1</v>
      </c>
      <c r="F107">
        <v>1</v>
      </c>
      <c r="G107">
        <v>15514512</v>
      </c>
      <c r="H107">
        <v>3</v>
      </c>
      <c r="I107" t="s">
        <v>387</v>
      </c>
      <c r="J107" t="s">
        <v>388</v>
      </c>
      <c r="K107" t="s">
        <v>389</v>
      </c>
      <c r="L107">
        <v>1346</v>
      </c>
      <c r="N107">
        <v>1009</v>
      </c>
      <c r="O107" t="s">
        <v>390</v>
      </c>
      <c r="P107" t="s">
        <v>390</v>
      </c>
      <c r="Q107">
        <v>1</v>
      </c>
      <c r="X107">
        <v>0.05</v>
      </c>
      <c r="Y107">
        <v>31.49</v>
      </c>
      <c r="Z107">
        <v>0</v>
      </c>
      <c r="AA107">
        <v>0</v>
      </c>
      <c r="AB107">
        <v>0</v>
      </c>
      <c r="AC107">
        <v>0</v>
      </c>
      <c r="AD107">
        <v>1</v>
      </c>
      <c r="AE107">
        <v>0</v>
      </c>
      <c r="AF107" t="s">
        <v>3</v>
      </c>
      <c r="AG107">
        <v>0.05</v>
      </c>
      <c r="AH107">
        <v>3</v>
      </c>
      <c r="AI107">
        <v>-1</v>
      </c>
      <c r="AJ107" t="s">
        <v>3</v>
      </c>
      <c r="AK107">
        <v>0</v>
      </c>
      <c r="AL107">
        <v>0</v>
      </c>
      <c r="AM107">
        <v>0</v>
      </c>
      <c r="AN107">
        <v>0</v>
      </c>
      <c r="AO107">
        <v>0</v>
      </c>
      <c r="AP107">
        <v>0</v>
      </c>
      <c r="AQ107">
        <v>0</v>
      </c>
      <c r="AR107">
        <v>0</v>
      </c>
    </row>
    <row r="108" spans="1:44" x14ac:dyDescent="0.2">
      <c r="A108">
        <f>ROW(Source!A497)</f>
        <v>497</v>
      </c>
      <c r="B108">
        <v>1473455386</v>
      </c>
      <c r="C108">
        <v>1473093121</v>
      </c>
      <c r="D108">
        <v>1441819193</v>
      </c>
      <c r="E108">
        <v>15514512</v>
      </c>
      <c r="F108">
        <v>1</v>
      </c>
      <c r="G108">
        <v>15514512</v>
      </c>
      <c r="H108">
        <v>1</v>
      </c>
      <c r="I108" t="s">
        <v>380</v>
      </c>
      <c r="J108" t="s">
        <v>3</v>
      </c>
      <c r="K108" t="s">
        <v>381</v>
      </c>
      <c r="L108">
        <v>1191</v>
      </c>
      <c r="N108">
        <v>1013</v>
      </c>
      <c r="O108" t="s">
        <v>382</v>
      </c>
      <c r="P108" t="s">
        <v>382</v>
      </c>
      <c r="Q108">
        <v>1</v>
      </c>
      <c r="X108">
        <v>1.5</v>
      </c>
      <c r="Y108">
        <v>0</v>
      </c>
      <c r="Z108">
        <v>0</v>
      </c>
      <c r="AA108">
        <v>0</v>
      </c>
      <c r="AB108">
        <v>0</v>
      </c>
      <c r="AC108">
        <v>0</v>
      </c>
      <c r="AD108">
        <v>1</v>
      </c>
      <c r="AE108">
        <v>1</v>
      </c>
      <c r="AF108" t="s">
        <v>3</v>
      </c>
      <c r="AG108">
        <v>1.5</v>
      </c>
      <c r="AH108">
        <v>3</v>
      </c>
      <c r="AI108">
        <v>-1</v>
      </c>
      <c r="AJ108" t="s">
        <v>3</v>
      </c>
      <c r="AK108">
        <v>0</v>
      </c>
      <c r="AL108">
        <v>0</v>
      </c>
      <c r="AM108">
        <v>0</v>
      </c>
      <c r="AN108">
        <v>0</v>
      </c>
      <c r="AO108">
        <v>0</v>
      </c>
      <c r="AP108">
        <v>0</v>
      </c>
      <c r="AQ108">
        <v>0</v>
      </c>
      <c r="AR108">
        <v>0</v>
      </c>
    </row>
    <row r="109" spans="1:44" x14ac:dyDescent="0.2">
      <c r="A109">
        <f>ROW(Source!A497)</f>
        <v>497</v>
      </c>
      <c r="B109">
        <v>1473455389</v>
      </c>
      <c r="C109">
        <v>1473093121</v>
      </c>
      <c r="D109">
        <v>1441820422</v>
      </c>
      <c r="E109">
        <v>15514512</v>
      </c>
      <c r="F109">
        <v>1</v>
      </c>
      <c r="G109">
        <v>15514512</v>
      </c>
      <c r="H109">
        <v>3</v>
      </c>
      <c r="I109" t="s">
        <v>485</v>
      </c>
      <c r="J109" t="s">
        <v>3</v>
      </c>
      <c r="K109" t="s">
        <v>486</v>
      </c>
      <c r="L109">
        <v>1346</v>
      </c>
      <c r="N109">
        <v>1009</v>
      </c>
      <c r="O109" t="s">
        <v>390</v>
      </c>
      <c r="P109" t="s">
        <v>390</v>
      </c>
      <c r="Q109">
        <v>1</v>
      </c>
      <c r="X109">
        <v>4.0000000000000001E-3</v>
      </c>
      <c r="Y109">
        <v>1511.54088</v>
      </c>
      <c r="Z109">
        <v>0</v>
      </c>
      <c r="AA109">
        <v>0</v>
      </c>
      <c r="AB109">
        <v>0</v>
      </c>
      <c r="AC109">
        <v>0</v>
      </c>
      <c r="AD109">
        <v>1</v>
      </c>
      <c r="AE109">
        <v>0</v>
      </c>
      <c r="AF109" t="s">
        <v>3</v>
      </c>
      <c r="AG109">
        <v>4.0000000000000001E-3</v>
      </c>
      <c r="AH109">
        <v>3</v>
      </c>
      <c r="AI109">
        <v>-1</v>
      </c>
      <c r="AJ109" t="s">
        <v>3</v>
      </c>
      <c r="AK109">
        <v>0</v>
      </c>
      <c r="AL109">
        <v>0</v>
      </c>
      <c r="AM109">
        <v>0</v>
      </c>
      <c r="AN109">
        <v>0</v>
      </c>
      <c r="AO109">
        <v>0</v>
      </c>
      <c r="AP109">
        <v>0</v>
      </c>
      <c r="AQ109">
        <v>0</v>
      </c>
      <c r="AR109">
        <v>0</v>
      </c>
    </row>
    <row r="110" spans="1:44" x14ac:dyDescent="0.2">
      <c r="A110">
        <f>ROW(Source!A497)</f>
        <v>497</v>
      </c>
      <c r="B110">
        <v>1473455391</v>
      </c>
      <c r="C110">
        <v>1473093121</v>
      </c>
      <c r="D110">
        <v>1441836235</v>
      </c>
      <c r="E110">
        <v>1</v>
      </c>
      <c r="F110">
        <v>1</v>
      </c>
      <c r="G110">
        <v>15514512</v>
      </c>
      <c r="H110">
        <v>3</v>
      </c>
      <c r="I110" t="s">
        <v>387</v>
      </c>
      <c r="J110" t="s">
        <v>388</v>
      </c>
      <c r="K110" t="s">
        <v>389</v>
      </c>
      <c r="L110">
        <v>1346</v>
      </c>
      <c r="N110">
        <v>1009</v>
      </c>
      <c r="O110" t="s">
        <v>390</v>
      </c>
      <c r="P110" t="s">
        <v>390</v>
      </c>
      <c r="Q110">
        <v>1</v>
      </c>
      <c r="X110">
        <v>0.01</v>
      </c>
      <c r="Y110">
        <v>31.49</v>
      </c>
      <c r="Z110">
        <v>0</v>
      </c>
      <c r="AA110">
        <v>0</v>
      </c>
      <c r="AB110">
        <v>0</v>
      </c>
      <c r="AC110">
        <v>0</v>
      </c>
      <c r="AD110">
        <v>1</v>
      </c>
      <c r="AE110">
        <v>0</v>
      </c>
      <c r="AF110" t="s">
        <v>3</v>
      </c>
      <c r="AG110">
        <v>0.01</v>
      </c>
      <c r="AH110">
        <v>3</v>
      </c>
      <c r="AI110">
        <v>-1</v>
      </c>
      <c r="AJ110" t="s">
        <v>3</v>
      </c>
      <c r="AK110">
        <v>0</v>
      </c>
      <c r="AL110">
        <v>0</v>
      </c>
      <c r="AM110">
        <v>0</v>
      </c>
      <c r="AN110">
        <v>0</v>
      </c>
      <c r="AO110">
        <v>0</v>
      </c>
      <c r="AP110">
        <v>0</v>
      </c>
      <c r="AQ110">
        <v>0</v>
      </c>
      <c r="AR110">
        <v>0</v>
      </c>
    </row>
    <row r="111" spans="1:44" x14ac:dyDescent="0.2">
      <c r="A111">
        <f>ROW(Source!A497)</f>
        <v>497</v>
      </c>
      <c r="B111">
        <v>1473455392</v>
      </c>
      <c r="C111">
        <v>1473093121</v>
      </c>
      <c r="D111">
        <v>1441838748</v>
      </c>
      <c r="E111">
        <v>1</v>
      </c>
      <c r="F111">
        <v>1</v>
      </c>
      <c r="G111">
        <v>15514512</v>
      </c>
      <c r="H111">
        <v>3</v>
      </c>
      <c r="I111" t="s">
        <v>454</v>
      </c>
      <c r="J111" t="s">
        <v>455</v>
      </c>
      <c r="K111" t="s">
        <v>456</v>
      </c>
      <c r="L111">
        <v>1327</v>
      </c>
      <c r="N111">
        <v>1005</v>
      </c>
      <c r="O111" t="s">
        <v>419</v>
      </c>
      <c r="P111" t="s">
        <v>419</v>
      </c>
      <c r="Q111">
        <v>1</v>
      </c>
      <c r="X111">
        <v>1.0999999999999999E-2</v>
      </c>
      <c r="Y111">
        <v>208.99</v>
      </c>
      <c r="Z111">
        <v>0</v>
      </c>
      <c r="AA111">
        <v>0</v>
      </c>
      <c r="AB111">
        <v>0</v>
      </c>
      <c r="AC111">
        <v>0</v>
      </c>
      <c r="AD111">
        <v>1</v>
      </c>
      <c r="AE111">
        <v>0</v>
      </c>
      <c r="AF111" t="s">
        <v>3</v>
      </c>
      <c r="AG111">
        <v>1.0999999999999999E-2</v>
      </c>
      <c r="AH111">
        <v>3</v>
      </c>
      <c r="AI111">
        <v>-1</v>
      </c>
      <c r="AJ111" t="s">
        <v>3</v>
      </c>
      <c r="AK111">
        <v>0</v>
      </c>
      <c r="AL111">
        <v>0</v>
      </c>
      <c r="AM111">
        <v>0</v>
      </c>
      <c r="AN111">
        <v>0</v>
      </c>
      <c r="AO111">
        <v>0</v>
      </c>
      <c r="AP111">
        <v>0</v>
      </c>
      <c r="AQ111">
        <v>0</v>
      </c>
      <c r="AR111">
        <v>0</v>
      </c>
    </row>
    <row r="112" spans="1:44" x14ac:dyDescent="0.2">
      <c r="A112">
        <f>ROW(Source!A497)</f>
        <v>497</v>
      </c>
      <c r="B112">
        <v>1473455388</v>
      </c>
      <c r="C112">
        <v>1473093121</v>
      </c>
      <c r="D112">
        <v>1441822228</v>
      </c>
      <c r="E112">
        <v>15514512</v>
      </c>
      <c r="F112">
        <v>1</v>
      </c>
      <c r="G112">
        <v>15514512</v>
      </c>
      <c r="H112">
        <v>3</v>
      </c>
      <c r="I112" t="s">
        <v>436</v>
      </c>
      <c r="J112" t="s">
        <v>3</v>
      </c>
      <c r="K112" t="s">
        <v>438</v>
      </c>
      <c r="L112">
        <v>1346</v>
      </c>
      <c r="N112">
        <v>1009</v>
      </c>
      <c r="O112" t="s">
        <v>390</v>
      </c>
      <c r="P112" t="s">
        <v>390</v>
      </c>
      <c r="Q112">
        <v>1</v>
      </c>
      <c r="X112">
        <v>2.3E-2</v>
      </c>
      <c r="Y112">
        <v>73.951729999999998</v>
      </c>
      <c r="Z112">
        <v>0</v>
      </c>
      <c r="AA112">
        <v>0</v>
      </c>
      <c r="AB112">
        <v>0</v>
      </c>
      <c r="AC112">
        <v>0</v>
      </c>
      <c r="AD112">
        <v>1</v>
      </c>
      <c r="AE112">
        <v>0</v>
      </c>
      <c r="AF112" t="s">
        <v>3</v>
      </c>
      <c r="AG112">
        <v>2.3E-2</v>
      </c>
      <c r="AH112">
        <v>3</v>
      </c>
      <c r="AI112">
        <v>-1</v>
      </c>
      <c r="AJ112" t="s">
        <v>3</v>
      </c>
      <c r="AK112">
        <v>0</v>
      </c>
      <c r="AL112">
        <v>0</v>
      </c>
      <c r="AM112">
        <v>0</v>
      </c>
      <c r="AN112">
        <v>0</v>
      </c>
      <c r="AO112">
        <v>0</v>
      </c>
      <c r="AP112">
        <v>0</v>
      </c>
      <c r="AQ112">
        <v>0</v>
      </c>
      <c r="AR112">
        <v>0</v>
      </c>
    </row>
    <row r="113" spans="1:44" x14ac:dyDescent="0.2">
      <c r="A113">
        <f>ROW(Source!A497)</f>
        <v>497</v>
      </c>
      <c r="B113">
        <v>1473455394</v>
      </c>
      <c r="C113">
        <v>1473093121</v>
      </c>
      <c r="D113">
        <v>1441834920</v>
      </c>
      <c r="E113">
        <v>1</v>
      </c>
      <c r="F113">
        <v>1</v>
      </c>
      <c r="G113">
        <v>15514512</v>
      </c>
      <c r="H113">
        <v>3</v>
      </c>
      <c r="I113" t="s">
        <v>487</v>
      </c>
      <c r="J113" t="s">
        <v>488</v>
      </c>
      <c r="K113" t="s">
        <v>489</v>
      </c>
      <c r="L113">
        <v>1346</v>
      </c>
      <c r="N113">
        <v>1009</v>
      </c>
      <c r="O113" t="s">
        <v>390</v>
      </c>
      <c r="P113" t="s">
        <v>390</v>
      </c>
      <c r="Q113">
        <v>1</v>
      </c>
      <c r="X113">
        <v>1.9E-2</v>
      </c>
      <c r="Y113">
        <v>106.87</v>
      </c>
      <c r="Z113">
        <v>0</v>
      </c>
      <c r="AA113">
        <v>0</v>
      </c>
      <c r="AB113">
        <v>0</v>
      </c>
      <c r="AC113">
        <v>0</v>
      </c>
      <c r="AD113">
        <v>1</v>
      </c>
      <c r="AE113">
        <v>0</v>
      </c>
      <c r="AF113" t="s">
        <v>3</v>
      </c>
      <c r="AG113">
        <v>1.9E-2</v>
      </c>
      <c r="AH113">
        <v>3</v>
      </c>
      <c r="AI113">
        <v>-1</v>
      </c>
      <c r="AJ113" t="s">
        <v>3</v>
      </c>
      <c r="AK113">
        <v>0</v>
      </c>
      <c r="AL113">
        <v>0</v>
      </c>
      <c r="AM113">
        <v>0</v>
      </c>
      <c r="AN113">
        <v>0</v>
      </c>
      <c r="AO113">
        <v>0</v>
      </c>
      <c r="AP113">
        <v>0</v>
      </c>
      <c r="AQ113">
        <v>0</v>
      </c>
      <c r="AR113">
        <v>0</v>
      </c>
    </row>
    <row r="114" spans="1:44" x14ac:dyDescent="0.2">
      <c r="A114">
        <f>ROW(Source!A498)</f>
        <v>498</v>
      </c>
      <c r="B114">
        <v>1473455619</v>
      </c>
      <c r="C114">
        <v>1473093128</v>
      </c>
      <c r="D114">
        <v>1441819193</v>
      </c>
      <c r="E114">
        <v>15514512</v>
      </c>
      <c r="F114">
        <v>1</v>
      </c>
      <c r="G114">
        <v>15514512</v>
      </c>
      <c r="H114">
        <v>1</v>
      </c>
      <c r="I114" t="s">
        <v>380</v>
      </c>
      <c r="J114" t="s">
        <v>3</v>
      </c>
      <c r="K114" t="s">
        <v>381</v>
      </c>
      <c r="L114">
        <v>1191</v>
      </c>
      <c r="N114">
        <v>1013</v>
      </c>
      <c r="O114" t="s">
        <v>382</v>
      </c>
      <c r="P114" t="s">
        <v>382</v>
      </c>
      <c r="Q114">
        <v>1</v>
      </c>
      <c r="X114">
        <v>0.05</v>
      </c>
      <c r="Y114">
        <v>0</v>
      </c>
      <c r="Z114">
        <v>0</v>
      </c>
      <c r="AA114">
        <v>0</v>
      </c>
      <c r="AB114">
        <v>0</v>
      </c>
      <c r="AC114">
        <v>0</v>
      </c>
      <c r="AD114">
        <v>1</v>
      </c>
      <c r="AE114">
        <v>1</v>
      </c>
      <c r="AF114" t="s">
        <v>155</v>
      </c>
      <c r="AG114">
        <v>0.15000000000000002</v>
      </c>
      <c r="AH114">
        <v>3</v>
      </c>
      <c r="AI114">
        <v>-1</v>
      </c>
      <c r="AJ114" t="s">
        <v>3</v>
      </c>
      <c r="AK114">
        <v>0</v>
      </c>
      <c r="AL114">
        <v>0</v>
      </c>
      <c r="AM114">
        <v>0</v>
      </c>
      <c r="AN114">
        <v>0</v>
      </c>
      <c r="AO114">
        <v>0</v>
      </c>
      <c r="AP114">
        <v>0</v>
      </c>
      <c r="AQ114">
        <v>0</v>
      </c>
      <c r="AR114">
        <v>0</v>
      </c>
    </row>
    <row r="115" spans="1:44" x14ac:dyDescent="0.2">
      <c r="A115">
        <f>ROW(Source!A499)</f>
        <v>499</v>
      </c>
      <c r="B115">
        <v>1473455620</v>
      </c>
      <c r="C115">
        <v>1473093130</v>
      </c>
      <c r="D115">
        <v>1441819193</v>
      </c>
      <c r="E115">
        <v>15514512</v>
      </c>
      <c r="F115">
        <v>1</v>
      </c>
      <c r="G115">
        <v>15514512</v>
      </c>
      <c r="H115">
        <v>1</v>
      </c>
      <c r="I115" t="s">
        <v>380</v>
      </c>
      <c r="J115" t="s">
        <v>3</v>
      </c>
      <c r="K115" t="s">
        <v>381</v>
      </c>
      <c r="L115">
        <v>1191</v>
      </c>
      <c r="N115">
        <v>1013</v>
      </c>
      <c r="O115" t="s">
        <v>382</v>
      </c>
      <c r="P115" t="s">
        <v>382</v>
      </c>
      <c r="Q115">
        <v>1</v>
      </c>
      <c r="X115">
        <v>7.0000000000000007E-2</v>
      </c>
      <c r="Y115">
        <v>0</v>
      </c>
      <c r="Z115">
        <v>0</v>
      </c>
      <c r="AA115">
        <v>0</v>
      </c>
      <c r="AB115">
        <v>0</v>
      </c>
      <c r="AC115">
        <v>0</v>
      </c>
      <c r="AD115">
        <v>1</v>
      </c>
      <c r="AE115">
        <v>1</v>
      </c>
      <c r="AF115" t="s">
        <v>201</v>
      </c>
      <c r="AG115">
        <v>8.2600000000000016</v>
      </c>
      <c r="AH115">
        <v>2</v>
      </c>
      <c r="AI115">
        <v>1473093131</v>
      </c>
      <c r="AJ115">
        <v>41</v>
      </c>
      <c r="AK115">
        <v>0</v>
      </c>
      <c r="AL115">
        <v>0</v>
      </c>
      <c r="AM115">
        <v>0</v>
      </c>
      <c r="AN115">
        <v>0</v>
      </c>
      <c r="AO115">
        <v>0</v>
      </c>
      <c r="AP115">
        <v>0</v>
      </c>
      <c r="AQ115">
        <v>0</v>
      </c>
      <c r="AR115">
        <v>0</v>
      </c>
    </row>
    <row r="116" spans="1:44" x14ac:dyDescent="0.2">
      <c r="A116">
        <f>ROW(Source!A500)</f>
        <v>500</v>
      </c>
      <c r="B116">
        <v>1473455621</v>
      </c>
      <c r="C116">
        <v>1473093133</v>
      </c>
      <c r="D116">
        <v>1441819193</v>
      </c>
      <c r="E116">
        <v>15514512</v>
      </c>
      <c r="F116">
        <v>1</v>
      </c>
      <c r="G116">
        <v>15514512</v>
      </c>
      <c r="H116">
        <v>1</v>
      </c>
      <c r="I116" t="s">
        <v>380</v>
      </c>
      <c r="J116" t="s">
        <v>3</v>
      </c>
      <c r="K116" t="s">
        <v>381</v>
      </c>
      <c r="L116">
        <v>1191</v>
      </c>
      <c r="N116">
        <v>1013</v>
      </c>
      <c r="O116" t="s">
        <v>382</v>
      </c>
      <c r="P116" t="s">
        <v>382</v>
      </c>
      <c r="Q116">
        <v>1</v>
      </c>
      <c r="X116">
        <v>0.17</v>
      </c>
      <c r="Y116">
        <v>0</v>
      </c>
      <c r="Z116">
        <v>0</v>
      </c>
      <c r="AA116">
        <v>0</v>
      </c>
      <c r="AB116">
        <v>0</v>
      </c>
      <c r="AC116">
        <v>0</v>
      </c>
      <c r="AD116">
        <v>1</v>
      </c>
      <c r="AE116">
        <v>1</v>
      </c>
      <c r="AF116" t="s">
        <v>155</v>
      </c>
      <c r="AG116">
        <v>0.51</v>
      </c>
      <c r="AH116">
        <v>2</v>
      </c>
      <c r="AI116">
        <v>1473093134</v>
      </c>
      <c r="AJ116">
        <v>42</v>
      </c>
      <c r="AK116">
        <v>0</v>
      </c>
      <c r="AL116">
        <v>0</v>
      </c>
      <c r="AM116">
        <v>0</v>
      </c>
      <c r="AN116">
        <v>0</v>
      </c>
      <c r="AO116">
        <v>0</v>
      </c>
      <c r="AP116">
        <v>0</v>
      </c>
      <c r="AQ116">
        <v>0</v>
      </c>
      <c r="AR116">
        <v>0</v>
      </c>
    </row>
    <row r="117" spans="1:44" x14ac:dyDescent="0.2">
      <c r="A117">
        <f>ROW(Source!A500)</f>
        <v>500</v>
      </c>
      <c r="B117">
        <v>1473455622</v>
      </c>
      <c r="C117">
        <v>1473093133</v>
      </c>
      <c r="D117">
        <v>1441836235</v>
      </c>
      <c r="E117">
        <v>1</v>
      </c>
      <c r="F117">
        <v>1</v>
      </c>
      <c r="G117">
        <v>15514512</v>
      </c>
      <c r="H117">
        <v>3</v>
      </c>
      <c r="I117" t="s">
        <v>387</v>
      </c>
      <c r="J117" t="s">
        <v>388</v>
      </c>
      <c r="K117" t="s">
        <v>389</v>
      </c>
      <c r="L117">
        <v>1346</v>
      </c>
      <c r="N117">
        <v>1009</v>
      </c>
      <c r="O117" t="s">
        <v>390</v>
      </c>
      <c r="P117" t="s">
        <v>390</v>
      </c>
      <c r="Q117">
        <v>1</v>
      </c>
      <c r="X117">
        <v>0.05</v>
      </c>
      <c r="Y117">
        <v>31.49</v>
      </c>
      <c r="Z117">
        <v>0</v>
      </c>
      <c r="AA117">
        <v>0</v>
      </c>
      <c r="AB117">
        <v>0</v>
      </c>
      <c r="AC117">
        <v>0</v>
      </c>
      <c r="AD117">
        <v>1</v>
      </c>
      <c r="AE117">
        <v>0</v>
      </c>
      <c r="AF117" t="s">
        <v>155</v>
      </c>
      <c r="AG117">
        <v>0.15000000000000002</v>
      </c>
      <c r="AH117">
        <v>2</v>
      </c>
      <c r="AI117">
        <v>1473093135</v>
      </c>
      <c r="AJ117">
        <v>43</v>
      </c>
      <c r="AK117">
        <v>0</v>
      </c>
      <c r="AL117">
        <v>0</v>
      </c>
      <c r="AM117">
        <v>0</v>
      </c>
      <c r="AN117">
        <v>0</v>
      </c>
      <c r="AO117">
        <v>0</v>
      </c>
      <c r="AP117">
        <v>0</v>
      </c>
      <c r="AQ117">
        <v>0</v>
      </c>
      <c r="AR117">
        <v>0</v>
      </c>
    </row>
    <row r="118" spans="1:44" x14ac:dyDescent="0.2">
      <c r="A118">
        <f>ROW(Source!A501)</f>
        <v>501</v>
      </c>
      <c r="B118">
        <v>1473455623</v>
      </c>
      <c r="C118">
        <v>1473093138</v>
      </c>
      <c r="D118">
        <v>1441819193</v>
      </c>
      <c r="E118">
        <v>15514512</v>
      </c>
      <c r="F118">
        <v>1</v>
      </c>
      <c r="G118">
        <v>15514512</v>
      </c>
      <c r="H118">
        <v>1</v>
      </c>
      <c r="I118" t="s">
        <v>380</v>
      </c>
      <c r="J118" t="s">
        <v>3</v>
      </c>
      <c r="K118" t="s">
        <v>381</v>
      </c>
      <c r="L118">
        <v>1191</v>
      </c>
      <c r="N118">
        <v>1013</v>
      </c>
      <c r="O118" t="s">
        <v>382</v>
      </c>
      <c r="P118" t="s">
        <v>382</v>
      </c>
      <c r="Q118">
        <v>1</v>
      </c>
      <c r="X118">
        <v>0.5</v>
      </c>
      <c r="Y118">
        <v>0</v>
      </c>
      <c r="Z118">
        <v>0</v>
      </c>
      <c r="AA118">
        <v>0</v>
      </c>
      <c r="AB118">
        <v>0</v>
      </c>
      <c r="AC118">
        <v>0</v>
      </c>
      <c r="AD118">
        <v>1</v>
      </c>
      <c r="AE118">
        <v>1</v>
      </c>
      <c r="AF118" t="s">
        <v>3</v>
      </c>
      <c r="AG118">
        <v>0.5</v>
      </c>
      <c r="AH118">
        <v>2</v>
      </c>
      <c r="AI118">
        <v>1473093139</v>
      </c>
      <c r="AJ118">
        <v>44</v>
      </c>
      <c r="AK118">
        <v>0</v>
      </c>
      <c r="AL118">
        <v>0</v>
      </c>
      <c r="AM118">
        <v>0</v>
      </c>
      <c r="AN118">
        <v>0</v>
      </c>
      <c r="AO118">
        <v>0</v>
      </c>
      <c r="AP118">
        <v>0</v>
      </c>
      <c r="AQ118">
        <v>0</v>
      </c>
      <c r="AR118">
        <v>0</v>
      </c>
    </row>
    <row r="119" spans="1:44" x14ac:dyDescent="0.2">
      <c r="A119">
        <f>ROW(Source!A501)</f>
        <v>501</v>
      </c>
      <c r="B119">
        <v>1473455624</v>
      </c>
      <c r="C119">
        <v>1473093138</v>
      </c>
      <c r="D119">
        <v>1441834258</v>
      </c>
      <c r="E119">
        <v>1</v>
      </c>
      <c r="F119">
        <v>1</v>
      </c>
      <c r="G119">
        <v>15514512</v>
      </c>
      <c r="H119">
        <v>2</v>
      </c>
      <c r="I119" t="s">
        <v>383</v>
      </c>
      <c r="J119" t="s">
        <v>384</v>
      </c>
      <c r="K119" t="s">
        <v>385</v>
      </c>
      <c r="L119">
        <v>1368</v>
      </c>
      <c r="N119">
        <v>1011</v>
      </c>
      <c r="O119" t="s">
        <v>386</v>
      </c>
      <c r="P119" t="s">
        <v>386</v>
      </c>
      <c r="Q119">
        <v>1</v>
      </c>
      <c r="X119">
        <v>0.03</v>
      </c>
      <c r="Y119">
        <v>0</v>
      </c>
      <c r="Z119">
        <v>1303.01</v>
      </c>
      <c r="AA119">
        <v>826.2</v>
      </c>
      <c r="AB119">
        <v>0</v>
      </c>
      <c r="AC119">
        <v>0</v>
      </c>
      <c r="AD119">
        <v>1</v>
      </c>
      <c r="AE119">
        <v>0</v>
      </c>
      <c r="AF119" t="s">
        <v>3</v>
      </c>
      <c r="AG119">
        <v>0.03</v>
      </c>
      <c r="AH119">
        <v>2</v>
      </c>
      <c r="AI119">
        <v>1473093140</v>
      </c>
      <c r="AJ119">
        <v>45</v>
      </c>
      <c r="AK119">
        <v>0</v>
      </c>
      <c r="AL119">
        <v>0</v>
      </c>
      <c r="AM119">
        <v>0</v>
      </c>
      <c r="AN119">
        <v>0</v>
      </c>
      <c r="AO119">
        <v>0</v>
      </c>
      <c r="AP119">
        <v>0</v>
      </c>
      <c r="AQ119">
        <v>0</v>
      </c>
      <c r="AR119">
        <v>0</v>
      </c>
    </row>
    <row r="120" spans="1:44" x14ac:dyDescent="0.2">
      <c r="A120">
        <f>ROW(Source!A501)</f>
        <v>501</v>
      </c>
      <c r="B120">
        <v>1473455625</v>
      </c>
      <c r="C120">
        <v>1473093138</v>
      </c>
      <c r="D120">
        <v>1441836235</v>
      </c>
      <c r="E120">
        <v>1</v>
      </c>
      <c r="F120">
        <v>1</v>
      </c>
      <c r="G120">
        <v>15514512</v>
      </c>
      <c r="H120">
        <v>3</v>
      </c>
      <c r="I120" t="s">
        <v>387</v>
      </c>
      <c r="J120" t="s">
        <v>388</v>
      </c>
      <c r="K120" t="s">
        <v>389</v>
      </c>
      <c r="L120">
        <v>1346</v>
      </c>
      <c r="N120">
        <v>1009</v>
      </c>
      <c r="O120" t="s">
        <v>390</v>
      </c>
      <c r="P120" t="s">
        <v>390</v>
      </c>
      <c r="Q120">
        <v>1</v>
      </c>
      <c r="X120">
        <v>3.0000000000000001E-3</v>
      </c>
      <c r="Y120">
        <v>31.49</v>
      </c>
      <c r="Z120">
        <v>0</v>
      </c>
      <c r="AA120">
        <v>0</v>
      </c>
      <c r="AB120">
        <v>0</v>
      </c>
      <c r="AC120">
        <v>0</v>
      </c>
      <c r="AD120">
        <v>1</v>
      </c>
      <c r="AE120">
        <v>0</v>
      </c>
      <c r="AF120" t="s">
        <v>3</v>
      </c>
      <c r="AG120">
        <v>3.0000000000000001E-3</v>
      </c>
      <c r="AH120">
        <v>2</v>
      </c>
      <c r="AI120">
        <v>1473093141</v>
      </c>
      <c r="AJ120">
        <v>46</v>
      </c>
      <c r="AK120">
        <v>0</v>
      </c>
      <c r="AL120">
        <v>0</v>
      </c>
      <c r="AM120">
        <v>0</v>
      </c>
      <c r="AN120">
        <v>0</v>
      </c>
      <c r="AO120">
        <v>0</v>
      </c>
      <c r="AP120">
        <v>0</v>
      </c>
      <c r="AQ120">
        <v>0</v>
      </c>
      <c r="AR120">
        <v>0</v>
      </c>
    </row>
    <row r="121" spans="1:44" x14ac:dyDescent="0.2">
      <c r="A121">
        <f>ROW(Source!A502)</f>
        <v>502</v>
      </c>
      <c r="B121">
        <v>1473455626</v>
      </c>
      <c r="C121">
        <v>1473093145</v>
      </c>
      <c r="D121">
        <v>1441819193</v>
      </c>
      <c r="E121">
        <v>15514512</v>
      </c>
      <c r="F121">
        <v>1</v>
      </c>
      <c r="G121">
        <v>15514512</v>
      </c>
      <c r="H121">
        <v>1</v>
      </c>
      <c r="I121" t="s">
        <v>380</v>
      </c>
      <c r="J121" t="s">
        <v>3</v>
      </c>
      <c r="K121" t="s">
        <v>381</v>
      </c>
      <c r="L121">
        <v>1191</v>
      </c>
      <c r="N121">
        <v>1013</v>
      </c>
      <c r="O121" t="s">
        <v>382</v>
      </c>
      <c r="P121" t="s">
        <v>382</v>
      </c>
      <c r="Q121">
        <v>1</v>
      </c>
      <c r="X121">
        <v>0.08</v>
      </c>
      <c r="Y121">
        <v>0</v>
      </c>
      <c r="Z121">
        <v>0</v>
      </c>
      <c r="AA121">
        <v>0</v>
      </c>
      <c r="AB121">
        <v>0</v>
      </c>
      <c r="AC121">
        <v>0</v>
      </c>
      <c r="AD121">
        <v>1</v>
      </c>
      <c r="AE121">
        <v>1</v>
      </c>
      <c r="AF121" t="s">
        <v>208</v>
      </c>
      <c r="AG121">
        <v>28.240000000000002</v>
      </c>
      <c r="AH121">
        <v>3</v>
      </c>
      <c r="AI121">
        <v>-1</v>
      </c>
      <c r="AJ121" t="s">
        <v>3</v>
      </c>
      <c r="AK121">
        <v>0</v>
      </c>
      <c r="AL121">
        <v>0</v>
      </c>
      <c r="AM121">
        <v>0</v>
      </c>
      <c r="AN121">
        <v>0</v>
      </c>
      <c r="AO121">
        <v>0</v>
      </c>
      <c r="AP121">
        <v>0</v>
      </c>
      <c r="AQ121">
        <v>0</v>
      </c>
      <c r="AR121">
        <v>0</v>
      </c>
    </row>
    <row r="122" spans="1:44" x14ac:dyDescent="0.2">
      <c r="A122">
        <f>ROW(Source!A503)</f>
        <v>503</v>
      </c>
      <c r="B122">
        <v>1473455630</v>
      </c>
      <c r="C122">
        <v>1473093147</v>
      </c>
      <c r="D122">
        <v>1441819193</v>
      </c>
      <c r="E122">
        <v>15514512</v>
      </c>
      <c r="F122">
        <v>1</v>
      </c>
      <c r="G122">
        <v>15514512</v>
      </c>
      <c r="H122">
        <v>1</v>
      </c>
      <c r="I122" t="s">
        <v>380</v>
      </c>
      <c r="J122" t="s">
        <v>3</v>
      </c>
      <c r="K122" t="s">
        <v>381</v>
      </c>
      <c r="L122">
        <v>1191</v>
      </c>
      <c r="N122">
        <v>1013</v>
      </c>
      <c r="O122" t="s">
        <v>382</v>
      </c>
      <c r="P122" t="s">
        <v>382</v>
      </c>
      <c r="Q122">
        <v>1</v>
      </c>
      <c r="X122">
        <v>0.14000000000000001</v>
      </c>
      <c r="Y122">
        <v>0</v>
      </c>
      <c r="Z122">
        <v>0</v>
      </c>
      <c r="AA122">
        <v>0</v>
      </c>
      <c r="AB122">
        <v>0</v>
      </c>
      <c r="AC122">
        <v>0</v>
      </c>
      <c r="AD122">
        <v>1</v>
      </c>
      <c r="AE122">
        <v>1</v>
      </c>
      <c r="AF122" t="s">
        <v>28</v>
      </c>
      <c r="AG122">
        <v>0.56000000000000005</v>
      </c>
      <c r="AH122">
        <v>3</v>
      </c>
      <c r="AI122">
        <v>-1</v>
      </c>
      <c r="AJ122" t="s">
        <v>3</v>
      </c>
      <c r="AK122">
        <v>0</v>
      </c>
      <c r="AL122">
        <v>0</v>
      </c>
      <c r="AM122">
        <v>0</v>
      </c>
      <c r="AN122">
        <v>0</v>
      </c>
      <c r="AO122">
        <v>0</v>
      </c>
      <c r="AP122">
        <v>0</v>
      </c>
      <c r="AQ122">
        <v>0</v>
      </c>
      <c r="AR122">
        <v>0</v>
      </c>
    </row>
    <row r="123" spans="1:44" x14ac:dyDescent="0.2">
      <c r="A123">
        <f>ROW(Source!A504)</f>
        <v>504</v>
      </c>
      <c r="B123">
        <v>1473455824</v>
      </c>
      <c r="C123">
        <v>1473093149</v>
      </c>
      <c r="D123">
        <v>1441819193</v>
      </c>
      <c r="E123">
        <v>15514512</v>
      </c>
      <c r="F123">
        <v>1</v>
      </c>
      <c r="G123">
        <v>15514512</v>
      </c>
      <c r="H123">
        <v>1</v>
      </c>
      <c r="I123" t="s">
        <v>380</v>
      </c>
      <c r="J123" t="s">
        <v>3</v>
      </c>
      <c r="K123" t="s">
        <v>381</v>
      </c>
      <c r="L123">
        <v>1191</v>
      </c>
      <c r="N123">
        <v>1013</v>
      </c>
      <c r="O123" t="s">
        <v>382</v>
      </c>
      <c r="P123" t="s">
        <v>382</v>
      </c>
      <c r="Q123">
        <v>1</v>
      </c>
      <c r="X123">
        <v>0.6</v>
      </c>
      <c r="Y123">
        <v>0</v>
      </c>
      <c r="Z123">
        <v>0</v>
      </c>
      <c r="AA123">
        <v>0</v>
      </c>
      <c r="AB123">
        <v>0</v>
      </c>
      <c r="AC123">
        <v>0</v>
      </c>
      <c r="AD123">
        <v>1</v>
      </c>
      <c r="AE123">
        <v>1</v>
      </c>
      <c r="AF123" t="s">
        <v>3</v>
      </c>
      <c r="AG123">
        <v>0.6</v>
      </c>
      <c r="AH123">
        <v>3</v>
      </c>
      <c r="AI123">
        <v>-1</v>
      </c>
      <c r="AJ123" t="s">
        <v>3</v>
      </c>
      <c r="AK123">
        <v>0</v>
      </c>
      <c r="AL123">
        <v>0</v>
      </c>
      <c r="AM123">
        <v>0</v>
      </c>
      <c r="AN123">
        <v>0</v>
      </c>
      <c r="AO123">
        <v>0</v>
      </c>
      <c r="AP123">
        <v>0</v>
      </c>
      <c r="AQ123">
        <v>0</v>
      </c>
      <c r="AR123">
        <v>0</v>
      </c>
    </row>
    <row r="124" spans="1:44" x14ac:dyDescent="0.2">
      <c r="A124">
        <f>ROW(Source!A504)</f>
        <v>504</v>
      </c>
      <c r="B124">
        <v>1473455826</v>
      </c>
      <c r="C124">
        <v>1473093149</v>
      </c>
      <c r="D124">
        <v>1441836235</v>
      </c>
      <c r="E124">
        <v>1</v>
      </c>
      <c r="F124">
        <v>1</v>
      </c>
      <c r="G124">
        <v>15514512</v>
      </c>
      <c r="H124">
        <v>3</v>
      </c>
      <c r="I124" t="s">
        <v>387</v>
      </c>
      <c r="J124" t="s">
        <v>388</v>
      </c>
      <c r="K124" t="s">
        <v>389</v>
      </c>
      <c r="L124">
        <v>1346</v>
      </c>
      <c r="N124">
        <v>1009</v>
      </c>
      <c r="O124" t="s">
        <v>390</v>
      </c>
      <c r="P124" t="s">
        <v>390</v>
      </c>
      <c r="Q124">
        <v>1</v>
      </c>
      <c r="X124">
        <v>0.05</v>
      </c>
      <c r="Y124">
        <v>31.49</v>
      </c>
      <c r="Z124">
        <v>0</v>
      </c>
      <c r="AA124">
        <v>0</v>
      </c>
      <c r="AB124">
        <v>0</v>
      </c>
      <c r="AC124">
        <v>0</v>
      </c>
      <c r="AD124">
        <v>1</v>
      </c>
      <c r="AE124">
        <v>0</v>
      </c>
      <c r="AF124" t="s">
        <v>3</v>
      </c>
      <c r="AG124">
        <v>0.05</v>
      </c>
      <c r="AH124">
        <v>3</v>
      </c>
      <c r="AI124">
        <v>-1</v>
      </c>
      <c r="AJ124" t="s">
        <v>3</v>
      </c>
      <c r="AK124">
        <v>0</v>
      </c>
      <c r="AL124">
        <v>0</v>
      </c>
      <c r="AM124">
        <v>0</v>
      </c>
      <c r="AN124">
        <v>0</v>
      </c>
      <c r="AO124">
        <v>0</v>
      </c>
      <c r="AP124">
        <v>0</v>
      </c>
      <c r="AQ124">
        <v>0</v>
      </c>
      <c r="AR124">
        <v>0</v>
      </c>
    </row>
    <row r="125" spans="1:44" x14ac:dyDescent="0.2">
      <c r="A125">
        <f>ROW(Source!A505)</f>
        <v>505</v>
      </c>
      <c r="B125">
        <v>1473456016</v>
      </c>
      <c r="C125">
        <v>1473093152</v>
      </c>
      <c r="D125">
        <v>1441819193</v>
      </c>
      <c r="E125">
        <v>15514512</v>
      </c>
      <c r="F125">
        <v>1</v>
      </c>
      <c r="G125">
        <v>15514512</v>
      </c>
      <c r="H125">
        <v>1</v>
      </c>
      <c r="I125" t="s">
        <v>380</v>
      </c>
      <c r="J125" t="s">
        <v>3</v>
      </c>
      <c r="K125" t="s">
        <v>381</v>
      </c>
      <c r="L125">
        <v>1191</v>
      </c>
      <c r="N125">
        <v>1013</v>
      </c>
      <c r="O125" t="s">
        <v>382</v>
      </c>
      <c r="P125" t="s">
        <v>382</v>
      </c>
      <c r="Q125">
        <v>1</v>
      </c>
      <c r="X125">
        <v>1.5</v>
      </c>
      <c r="Y125">
        <v>0</v>
      </c>
      <c r="Z125">
        <v>0</v>
      </c>
      <c r="AA125">
        <v>0</v>
      </c>
      <c r="AB125">
        <v>0</v>
      </c>
      <c r="AC125">
        <v>0</v>
      </c>
      <c r="AD125">
        <v>1</v>
      </c>
      <c r="AE125">
        <v>1</v>
      </c>
      <c r="AF125" t="s">
        <v>3</v>
      </c>
      <c r="AG125">
        <v>1.5</v>
      </c>
      <c r="AH125">
        <v>3</v>
      </c>
      <c r="AI125">
        <v>-1</v>
      </c>
      <c r="AJ125" t="s">
        <v>3</v>
      </c>
      <c r="AK125">
        <v>0</v>
      </c>
      <c r="AL125">
        <v>0</v>
      </c>
      <c r="AM125">
        <v>0</v>
      </c>
      <c r="AN125">
        <v>0</v>
      </c>
      <c r="AO125">
        <v>0</v>
      </c>
      <c r="AP125">
        <v>0</v>
      </c>
      <c r="AQ125">
        <v>0</v>
      </c>
      <c r="AR125">
        <v>0</v>
      </c>
    </row>
    <row r="126" spans="1:44" x14ac:dyDescent="0.2">
      <c r="A126">
        <f>ROW(Source!A505)</f>
        <v>505</v>
      </c>
      <c r="B126">
        <v>1473456018</v>
      </c>
      <c r="C126">
        <v>1473093152</v>
      </c>
      <c r="D126">
        <v>1441820422</v>
      </c>
      <c r="E126">
        <v>15514512</v>
      </c>
      <c r="F126">
        <v>1</v>
      </c>
      <c r="G126">
        <v>15514512</v>
      </c>
      <c r="H126">
        <v>3</v>
      </c>
      <c r="I126" t="s">
        <v>485</v>
      </c>
      <c r="J126" t="s">
        <v>3</v>
      </c>
      <c r="K126" t="s">
        <v>486</v>
      </c>
      <c r="L126">
        <v>1346</v>
      </c>
      <c r="N126">
        <v>1009</v>
      </c>
      <c r="O126" t="s">
        <v>390</v>
      </c>
      <c r="P126" t="s">
        <v>390</v>
      </c>
      <c r="Q126">
        <v>1</v>
      </c>
      <c r="X126">
        <v>4.0000000000000001E-3</v>
      </c>
      <c r="Y126">
        <v>1511.54088</v>
      </c>
      <c r="Z126">
        <v>0</v>
      </c>
      <c r="AA126">
        <v>0</v>
      </c>
      <c r="AB126">
        <v>0</v>
      </c>
      <c r="AC126">
        <v>0</v>
      </c>
      <c r="AD126">
        <v>1</v>
      </c>
      <c r="AE126">
        <v>0</v>
      </c>
      <c r="AF126" t="s">
        <v>3</v>
      </c>
      <c r="AG126">
        <v>4.0000000000000001E-3</v>
      </c>
      <c r="AH126">
        <v>3</v>
      </c>
      <c r="AI126">
        <v>-1</v>
      </c>
      <c r="AJ126" t="s">
        <v>3</v>
      </c>
      <c r="AK126">
        <v>0</v>
      </c>
      <c r="AL126">
        <v>0</v>
      </c>
      <c r="AM126">
        <v>0</v>
      </c>
      <c r="AN126">
        <v>0</v>
      </c>
      <c r="AO126">
        <v>0</v>
      </c>
      <c r="AP126">
        <v>0</v>
      </c>
      <c r="AQ126">
        <v>0</v>
      </c>
      <c r="AR126">
        <v>0</v>
      </c>
    </row>
    <row r="127" spans="1:44" x14ac:dyDescent="0.2">
      <c r="A127">
        <f>ROW(Source!A505)</f>
        <v>505</v>
      </c>
      <c r="B127">
        <v>1473456019</v>
      </c>
      <c r="C127">
        <v>1473093152</v>
      </c>
      <c r="D127">
        <v>1441836235</v>
      </c>
      <c r="E127">
        <v>1</v>
      </c>
      <c r="F127">
        <v>1</v>
      </c>
      <c r="G127">
        <v>15514512</v>
      </c>
      <c r="H127">
        <v>3</v>
      </c>
      <c r="I127" t="s">
        <v>387</v>
      </c>
      <c r="J127" t="s">
        <v>388</v>
      </c>
      <c r="K127" t="s">
        <v>389</v>
      </c>
      <c r="L127">
        <v>1346</v>
      </c>
      <c r="N127">
        <v>1009</v>
      </c>
      <c r="O127" t="s">
        <v>390</v>
      </c>
      <c r="P127" t="s">
        <v>390</v>
      </c>
      <c r="Q127">
        <v>1</v>
      </c>
      <c r="X127">
        <v>0.01</v>
      </c>
      <c r="Y127">
        <v>31.49</v>
      </c>
      <c r="Z127">
        <v>0</v>
      </c>
      <c r="AA127">
        <v>0</v>
      </c>
      <c r="AB127">
        <v>0</v>
      </c>
      <c r="AC127">
        <v>0</v>
      </c>
      <c r="AD127">
        <v>1</v>
      </c>
      <c r="AE127">
        <v>0</v>
      </c>
      <c r="AF127" t="s">
        <v>3</v>
      </c>
      <c r="AG127">
        <v>0.01</v>
      </c>
      <c r="AH127">
        <v>3</v>
      </c>
      <c r="AI127">
        <v>-1</v>
      </c>
      <c r="AJ127" t="s">
        <v>3</v>
      </c>
      <c r="AK127">
        <v>0</v>
      </c>
      <c r="AL127">
        <v>0</v>
      </c>
      <c r="AM127">
        <v>0</v>
      </c>
      <c r="AN127">
        <v>0</v>
      </c>
      <c r="AO127">
        <v>0</v>
      </c>
      <c r="AP127">
        <v>0</v>
      </c>
      <c r="AQ127">
        <v>0</v>
      </c>
      <c r="AR127">
        <v>0</v>
      </c>
    </row>
    <row r="128" spans="1:44" x14ac:dyDescent="0.2">
      <c r="A128">
        <f>ROW(Source!A505)</f>
        <v>505</v>
      </c>
      <c r="B128">
        <v>1473456020</v>
      </c>
      <c r="C128">
        <v>1473093152</v>
      </c>
      <c r="D128">
        <v>1441838748</v>
      </c>
      <c r="E128">
        <v>1</v>
      </c>
      <c r="F128">
        <v>1</v>
      </c>
      <c r="G128">
        <v>15514512</v>
      </c>
      <c r="H128">
        <v>3</v>
      </c>
      <c r="I128" t="s">
        <v>454</v>
      </c>
      <c r="J128" t="s">
        <v>455</v>
      </c>
      <c r="K128" t="s">
        <v>456</v>
      </c>
      <c r="L128">
        <v>1327</v>
      </c>
      <c r="N128">
        <v>1005</v>
      </c>
      <c r="O128" t="s">
        <v>419</v>
      </c>
      <c r="P128" t="s">
        <v>419</v>
      </c>
      <c r="Q128">
        <v>1</v>
      </c>
      <c r="X128">
        <v>1.0999999999999999E-2</v>
      </c>
      <c r="Y128">
        <v>208.99</v>
      </c>
      <c r="Z128">
        <v>0</v>
      </c>
      <c r="AA128">
        <v>0</v>
      </c>
      <c r="AB128">
        <v>0</v>
      </c>
      <c r="AC128">
        <v>0</v>
      </c>
      <c r="AD128">
        <v>1</v>
      </c>
      <c r="AE128">
        <v>0</v>
      </c>
      <c r="AF128" t="s">
        <v>3</v>
      </c>
      <c r="AG128">
        <v>1.0999999999999999E-2</v>
      </c>
      <c r="AH128">
        <v>3</v>
      </c>
      <c r="AI128">
        <v>-1</v>
      </c>
      <c r="AJ128" t="s">
        <v>3</v>
      </c>
      <c r="AK128">
        <v>0</v>
      </c>
      <c r="AL128">
        <v>0</v>
      </c>
      <c r="AM128">
        <v>0</v>
      </c>
      <c r="AN128">
        <v>0</v>
      </c>
      <c r="AO128">
        <v>0</v>
      </c>
      <c r="AP128">
        <v>0</v>
      </c>
      <c r="AQ128">
        <v>0</v>
      </c>
      <c r="AR128">
        <v>0</v>
      </c>
    </row>
    <row r="129" spans="1:44" x14ac:dyDescent="0.2">
      <c r="A129">
        <f>ROW(Source!A505)</f>
        <v>505</v>
      </c>
      <c r="B129">
        <v>1473456017</v>
      </c>
      <c r="C129">
        <v>1473093152</v>
      </c>
      <c r="D129">
        <v>1441822228</v>
      </c>
      <c r="E129">
        <v>15514512</v>
      </c>
      <c r="F129">
        <v>1</v>
      </c>
      <c r="G129">
        <v>15514512</v>
      </c>
      <c r="H129">
        <v>3</v>
      </c>
      <c r="I129" t="s">
        <v>436</v>
      </c>
      <c r="J129" t="s">
        <v>3</v>
      </c>
      <c r="K129" t="s">
        <v>438</v>
      </c>
      <c r="L129">
        <v>1346</v>
      </c>
      <c r="N129">
        <v>1009</v>
      </c>
      <c r="O129" t="s">
        <v>390</v>
      </c>
      <c r="P129" t="s">
        <v>390</v>
      </c>
      <c r="Q129">
        <v>1</v>
      </c>
      <c r="X129">
        <v>2.3E-2</v>
      </c>
      <c r="Y129">
        <v>73.951729999999998</v>
      </c>
      <c r="Z129">
        <v>0</v>
      </c>
      <c r="AA129">
        <v>0</v>
      </c>
      <c r="AB129">
        <v>0</v>
      </c>
      <c r="AC129">
        <v>0</v>
      </c>
      <c r="AD129">
        <v>1</v>
      </c>
      <c r="AE129">
        <v>0</v>
      </c>
      <c r="AF129" t="s">
        <v>3</v>
      </c>
      <c r="AG129">
        <v>2.3E-2</v>
      </c>
      <c r="AH129">
        <v>3</v>
      </c>
      <c r="AI129">
        <v>-1</v>
      </c>
      <c r="AJ129" t="s">
        <v>3</v>
      </c>
      <c r="AK129">
        <v>0</v>
      </c>
      <c r="AL129">
        <v>0</v>
      </c>
      <c r="AM129">
        <v>0</v>
      </c>
      <c r="AN129">
        <v>0</v>
      </c>
      <c r="AO129">
        <v>0</v>
      </c>
      <c r="AP129">
        <v>0</v>
      </c>
      <c r="AQ129">
        <v>0</v>
      </c>
      <c r="AR129">
        <v>0</v>
      </c>
    </row>
    <row r="130" spans="1:44" x14ac:dyDescent="0.2">
      <c r="A130">
        <f>ROW(Source!A505)</f>
        <v>505</v>
      </c>
      <c r="B130">
        <v>1473456021</v>
      </c>
      <c r="C130">
        <v>1473093152</v>
      </c>
      <c r="D130">
        <v>1441834920</v>
      </c>
      <c r="E130">
        <v>1</v>
      </c>
      <c r="F130">
        <v>1</v>
      </c>
      <c r="G130">
        <v>15514512</v>
      </c>
      <c r="H130">
        <v>3</v>
      </c>
      <c r="I130" t="s">
        <v>487</v>
      </c>
      <c r="J130" t="s">
        <v>488</v>
      </c>
      <c r="K130" t="s">
        <v>489</v>
      </c>
      <c r="L130">
        <v>1346</v>
      </c>
      <c r="N130">
        <v>1009</v>
      </c>
      <c r="O130" t="s">
        <v>390</v>
      </c>
      <c r="P130" t="s">
        <v>390</v>
      </c>
      <c r="Q130">
        <v>1</v>
      </c>
      <c r="X130">
        <v>1.9E-2</v>
      </c>
      <c r="Y130">
        <v>106.87</v>
      </c>
      <c r="Z130">
        <v>0</v>
      </c>
      <c r="AA130">
        <v>0</v>
      </c>
      <c r="AB130">
        <v>0</v>
      </c>
      <c r="AC130">
        <v>0</v>
      </c>
      <c r="AD130">
        <v>1</v>
      </c>
      <c r="AE130">
        <v>0</v>
      </c>
      <c r="AF130" t="s">
        <v>3</v>
      </c>
      <c r="AG130">
        <v>1.9E-2</v>
      </c>
      <c r="AH130">
        <v>3</v>
      </c>
      <c r="AI130">
        <v>-1</v>
      </c>
      <c r="AJ130" t="s">
        <v>3</v>
      </c>
      <c r="AK130">
        <v>0</v>
      </c>
      <c r="AL130">
        <v>0</v>
      </c>
      <c r="AM130">
        <v>0</v>
      </c>
      <c r="AN130">
        <v>0</v>
      </c>
      <c r="AO130">
        <v>0</v>
      </c>
      <c r="AP130">
        <v>0</v>
      </c>
      <c r="AQ130">
        <v>0</v>
      </c>
      <c r="AR130">
        <v>0</v>
      </c>
    </row>
    <row r="131" spans="1:44" x14ac:dyDescent="0.2">
      <c r="A131">
        <f>ROW(Source!A506)</f>
        <v>506</v>
      </c>
      <c r="B131">
        <v>1473456181</v>
      </c>
      <c r="C131">
        <v>1473093159</v>
      </c>
      <c r="D131">
        <v>1441819193</v>
      </c>
      <c r="E131">
        <v>15514512</v>
      </c>
      <c r="F131">
        <v>1</v>
      </c>
      <c r="G131">
        <v>15514512</v>
      </c>
      <c r="H131">
        <v>1</v>
      </c>
      <c r="I131" t="s">
        <v>380</v>
      </c>
      <c r="J131" t="s">
        <v>3</v>
      </c>
      <c r="K131" t="s">
        <v>381</v>
      </c>
      <c r="L131">
        <v>1191</v>
      </c>
      <c r="N131">
        <v>1013</v>
      </c>
      <c r="O131" t="s">
        <v>382</v>
      </c>
      <c r="P131" t="s">
        <v>382</v>
      </c>
      <c r="Q131">
        <v>1</v>
      </c>
      <c r="X131">
        <v>0.05</v>
      </c>
      <c r="Y131">
        <v>0</v>
      </c>
      <c r="Z131">
        <v>0</v>
      </c>
      <c r="AA131">
        <v>0</v>
      </c>
      <c r="AB131">
        <v>0</v>
      </c>
      <c r="AC131">
        <v>0</v>
      </c>
      <c r="AD131">
        <v>1</v>
      </c>
      <c r="AE131">
        <v>1</v>
      </c>
      <c r="AF131" t="s">
        <v>155</v>
      </c>
      <c r="AG131">
        <v>0.15000000000000002</v>
      </c>
      <c r="AH131">
        <v>3</v>
      </c>
      <c r="AI131">
        <v>-1</v>
      </c>
      <c r="AJ131" t="s">
        <v>3</v>
      </c>
      <c r="AK131">
        <v>0</v>
      </c>
      <c r="AL131">
        <v>0</v>
      </c>
      <c r="AM131">
        <v>0</v>
      </c>
      <c r="AN131">
        <v>0</v>
      </c>
      <c r="AO131">
        <v>0</v>
      </c>
      <c r="AP131">
        <v>0</v>
      </c>
      <c r="AQ131">
        <v>0</v>
      </c>
      <c r="AR131">
        <v>0</v>
      </c>
    </row>
    <row r="132" spans="1:44" x14ac:dyDescent="0.2">
      <c r="A132">
        <f>ROW(Source!A507)</f>
        <v>507</v>
      </c>
      <c r="B132">
        <v>1473456353</v>
      </c>
      <c r="C132">
        <v>1473093161</v>
      </c>
      <c r="D132">
        <v>1441819193</v>
      </c>
      <c r="E132">
        <v>15514512</v>
      </c>
      <c r="F132">
        <v>1</v>
      </c>
      <c r="G132">
        <v>15514512</v>
      </c>
      <c r="H132">
        <v>1</v>
      </c>
      <c r="I132" t="s">
        <v>380</v>
      </c>
      <c r="J132" t="s">
        <v>3</v>
      </c>
      <c r="K132" t="s">
        <v>381</v>
      </c>
      <c r="L132">
        <v>1191</v>
      </c>
      <c r="N132">
        <v>1013</v>
      </c>
      <c r="O132" t="s">
        <v>382</v>
      </c>
      <c r="P132" t="s">
        <v>382</v>
      </c>
      <c r="Q132">
        <v>1</v>
      </c>
      <c r="X132">
        <v>0.17</v>
      </c>
      <c r="Y132">
        <v>0</v>
      </c>
      <c r="Z132">
        <v>0</v>
      </c>
      <c r="AA132">
        <v>0</v>
      </c>
      <c r="AB132">
        <v>0</v>
      </c>
      <c r="AC132">
        <v>0</v>
      </c>
      <c r="AD132">
        <v>1</v>
      </c>
      <c r="AE132">
        <v>1</v>
      </c>
      <c r="AF132" t="s">
        <v>28</v>
      </c>
      <c r="AG132">
        <v>0.68</v>
      </c>
      <c r="AH132">
        <v>2</v>
      </c>
      <c r="AI132">
        <v>1473093162</v>
      </c>
      <c r="AJ132">
        <v>47</v>
      </c>
      <c r="AK132">
        <v>0</v>
      </c>
      <c r="AL132">
        <v>0</v>
      </c>
      <c r="AM132">
        <v>0</v>
      </c>
      <c r="AN132">
        <v>0</v>
      </c>
      <c r="AO132">
        <v>0</v>
      </c>
      <c r="AP132">
        <v>0</v>
      </c>
      <c r="AQ132">
        <v>0</v>
      </c>
      <c r="AR132">
        <v>0</v>
      </c>
    </row>
    <row r="133" spans="1:44" x14ac:dyDescent="0.2">
      <c r="A133">
        <f>ROW(Source!A507)</f>
        <v>507</v>
      </c>
      <c r="B133">
        <v>1473456355</v>
      </c>
      <c r="C133">
        <v>1473093161</v>
      </c>
      <c r="D133">
        <v>1441834258</v>
      </c>
      <c r="E133">
        <v>1</v>
      </c>
      <c r="F133">
        <v>1</v>
      </c>
      <c r="G133">
        <v>15514512</v>
      </c>
      <c r="H133">
        <v>2</v>
      </c>
      <c r="I133" t="s">
        <v>383</v>
      </c>
      <c r="J133" t="s">
        <v>384</v>
      </c>
      <c r="K133" t="s">
        <v>385</v>
      </c>
      <c r="L133">
        <v>1368</v>
      </c>
      <c r="N133">
        <v>1011</v>
      </c>
      <c r="O133" t="s">
        <v>386</v>
      </c>
      <c r="P133" t="s">
        <v>386</v>
      </c>
      <c r="Q133">
        <v>1</v>
      </c>
      <c r="X133">
        <v>0.01</v>
      </c>
      <c r="Y133">
        <v>0</v>
      </c>
      <c r="Z133">
        <v>1303.01</v>
      </c>
      <c r="AA133">
        <v>826.2</v>
      </c>
      <c r="AB133">
        <v>0</v>
      </c>
      <c r="AC133">
        <v>0</v>
      </c>
      <c r="AD133">
        <v>1</v>
      </c>
      <c r="AE133">
        <v>0</v>
      </c>
      <c r="AF133" t="s">
        <v>28</v>
      </c>
      <c r="AG133">
        <v>0.04</v>
      </c>
      <c r="AH133">
        <v>2</v>
      </c>
      <c r="AI133">
        <v>1473093163</v>
      </c>
      <c r="AJ133">
        <v>48</v>
      </c>
      <c r="AK133">
        <v>0</v>
      </c>
      <c r="AL133">
        <v>0</v>
      </c>
      <c r="AM133">
        <v>0</v>
      </c>
      <c r="AN133">
        <v>0</v>
      </c>
      <c r="AO133">
        <v>0</v>
      </c>
      <c r="AP133">
        <v>0</v>
      </c>
      <c r="AQ133">
        <v>0</v>
      </c>
      <c r="AR133">
        <v>0</v>
      </c>
    </row>
    <row r="134" spans="1:44" x14ac:dyDescent="0.2">
      <c r="A134">
        <f>ROW(Source!A507)</f>
        <v>507</v>
      </c>
      <c r="B134">
        <v>1473456357</v>
      </c>
      <c r="C134">
        <v>1473093161</v>
      </c>
      <c r="D134">
        <v>1441836186</v>
      </c>
      <c r="E134">
        <v>1</v>
      </c>
      <c r="F134">
        <v>1</v>
      </c>
      <c r="G134">
        <v>15514512</v>
      </c>
      <c r="H134">
        <v>3</v>
      </c>
      <c r="I134" t="s">
        <v>430</v>
      </c>
      <c r="J134" t="s">
        <v>431</v>
      </c>
      <c r="K134" t="s">
        <v>432</v>
      </c>
      <c r="L134">
        <v>1346</v>
      </c>
      <c r="N134">
        <v>1009</v>
      </c>
      <c r="O134" t="s">
        <v>390</v>
      </c>
      <c r="P134" t="s">
        <v>390</v>
      </c>
      <c r="Q134">
        <v>1</v>
      </c>
      <c r="X134">
        <v>0.01</v>
      </c>
      <c r="Y134">
        <v>494.57</v>
      </c>
      <c r="Z134">
        <v>0</v>
      </c>
      <c r="AA134">
        <v>0</v>
      </c>
      <c r="AB134">
        <v>0</v>
      </c>
      <c r="AC134">
        <v>0</v>
      </c>
      <c r="AD134">
        <v>1</v>
      </c>
      <c r="AE134">
        <v>0</v>
      </c>
      <c r="AF134" t="s">
        <v>28</v>
      </c>
      <c r="AG134">
        <v>0.04</v>
      </c>
      <c r="AH134">
        <v>2</v>
      </c>
      <c r="AI134">
        <v>1473093164</v>
      </c>
      <c r="AJ134">
        <v>49</v>
      </c>
      <c r="AK134">
        <v>0</v>
      </c>
      <c r="AL134">
        <v>0</v>
      </c>
      <c r="AM134">
        <v>0</v>
      </c>
      <c r="AN134">
        <v>0</v>
      </c>
      <c r="AO134">
        <v>0</v>
      </c>
      <c r="AP134">
        <v>0</v>
      </c>
      <c r="AQ134">
        <v>0</v>
      </c>
      <c r="AR134">
        <v>0</v>
      </c>
    </row>
    <row r="135" spans="1:44" x14ac:dyDescent="0.2">
      <c r="A135">
        <f>ROW(Source!A507)</f>
        <v>507</v>
      </c>
      <c r="B135">
        <v>1473456358</v>
      </c>
      <c r="C135">
        <v>1473093161</v>
      </c>
      <c r="D135">
        <v>1441836230</v>
      </c>
      <c r="E135">
        <v>1</v>
      </c>
      <c r="F135">
        <v>1</v>
      </c>
      <c r="G135">
        <v>15514512</v>
      </c>
      <c r="H135">
        <v>3</v>
      </c>
      <c r="I135" t="s">
        <v>433</v>
      </c>
      <c r="J135" t="s">
        <v>434</v>
      </c>
      <c r="K135" t="s">
        <v>435</v>
      </c>
      <c r="L135">
        <v>1327</v>
      </c>
      <c r="N135">
        <v>1005</v>
      </c>
      <c r="O135" t="s">
        <v>419</v>
      </c>
      <c r="P135" t="s">
        <v>419</v>
      </c>
      <c r="Q135">
        <v>1</v>
      </c>
      <c r="X135">
        <v>0.02</v>
      </c>
      <c r="Y135">
        <v>46</v>
      </c>
      <c r="Z135">
        <v>0</v>
      </c>
      <c r="AA135">
        <v>0</v>
      </c>
      <c r="AB135">
        <v>0</v>
      </c>
      <c r="AC135">
        <v>0</v>
      </c>
      <c r="AD135">
        <v>1</v>
      </c>
      <c r="AE135">
        <v>0</v>
      </c>
      <c r="AF135" t="s">
        <v>28</v>
      </c>
      <c r="AG135">
        <v>0.08</v>
      </c>
      <c r="AH135">
        <v>2</v>
      </c>
      <c r="AI135">
        <v>1473093165</v>
      </c>
      <c r="AJ135">
        <v>50</v>
      </c>
      <c r="AK135">
        <v>0</v>
      </c>
      <c r="AL135">
        <v>0</v>
      </c>
      <c r="AM135">
        <v>0</v>
      </c>
      <c r="AN135">
        <v>0</v>
      </c>
      <c r="AO135">
        <v>0</v>
      </c>
      <c r="AP135">
        <v>0</v>
      </c>
      <c r="AQ135">
        <v>0</v>
      </c>
      <c r="AR135">
        <v>0</v>
      </c>
    </row>
    <row r="136" spans="1:44" x14ac:dyDescent="0.2">
      <c r="A136">
        <f>ROW(Source!A508)</f>
        <v>508</v>
      </c>
      <c r="B136">
        <v>1473456400</v>
      </c>
      <c r="C136">
        <v>1473093174</v>
      </c>
      <c r="D136">
        <v>1441819193</v>
      </c>
      <c r="E136">
        <v>15514512</v>
      </c>
      <c r="F136">
        <v>1</v>
      </c>
      <c r="G136">
        <v>15514512</v>
      </c>
      <c r="H136">
        <v>1</v>
      </c>
      <c r="I136" t="s">
        <v>380</v>
      </c>
      <c r="J136" t="s">
        <v>3</v>
      </c>
      <c r="K136" t="s">
        <v>381</v>
      </c>
      <c r="L136">
        <v>1191</v>
      </c>
      <c r="N136">
        <v>1013</v>
      </c>
      <c r="O136" t="s">
        <v>382</v>
      </c>
      <c r="P136" t="s">
        <v>382</v>
      </c>
      <c r="Q136">
        <v>1</v>
      </c>
      <c r="X136">
        <v>0.3</v>
      </c>
      <c r="Y136">
        <v>0</v>
      </c>
      <c r="Z136">
        <v>0</v>
      </c>
      <c r="AA136">
        <v>0</v>
      </c>
      <c r="AB136">
        <v>0</v>
      </c>
      <c r="AC136">
        <v>0</v>
      </c>
      <c r="AD136">
        <v>1</v>
      </c>
      <c r="AE136">
        <v>1</v>
      </c>
      <c r="AF136" t="s">
        <v>173</v>
      </c>
      <c r="AG136">
        <v>0.6</v>
      </c>
      <c r="AH136">
        <v>2</v>
      </c>
      <c r="AI136">
        <v>1473093175</v>
      </c>
      <c r="AJ136">
        <v>51</v>
      </c>
      <c r="AK136">
        <v>0</v>
      </c>
      <c r="AL136">
        <v>0</v>
      </c>
      <c r="AM136">
        <v>0</v>
      </c>
      <c r="AN136">
        <v>0</v>
      </c>
      <c r="AO136">
        <v>0</v>
      </c>
      <c r="AP136">
        <v>0</v>
      </c>
      <c r="AQ136">
        <v>0</v>
      </c>
      <c r="AR136">
        <v>0</v>
      </c>
    </row>
    <row r="137" spans="1:44" x14ac:dyDescent="0.2">
      <c r="A137">
        <f>ROW(Source!A508)</f>
        <v>508</v>
      </c>
      <c r="B137">
        <v>1473456401</v>
      </c>
      <c r="C137">
        <v>1473093174</v>
      </c>
      <c r="D137">
        <v>1441836235</v>
      </c>
      <c r="E137">
        <v>1</v>
      </c>
      <c r="F137">
        <v>1</v>
      </c>
      <c r="G137">
        <v>15514512</v>
      </c>
      <c r="H137">
        <v>3</v>
      </c>
      <c r="I137" t="s">
        <v>387</v>
      </c>
      <c r="J137" t="s">
        <v>388</v>
      </c>
      <c r="K137" t="s">
        <v>389</v>
      </c>
      <c r="L137">
        <v>1346</v>
      </c>
      <c r="N137">
        <v>1009</v>
      </c>
      <c r="O137" t="s">
        <v>390</v>
      </c>
      <c r="P137" t="s">
        <v>390</v>
      </c>
      <c r="Q137">
        <v>1</v>
      </c>
      <c r="X137">
        <v>0.05</v>
      </c>
      <c r="Y137">
        <v>31.49</v>
      </c>
      <c r="Z137">
        <v>0</v>
      </c>
      <c r="AA137">
        <v>0</v>
      </c>
      <c r="AB137">
        <v>0</v>
      </c>
      <c r="AC137">
        <v>0</v>
      </c>
      <c r="AD137">
        <v>1</v>
      </c>
      <c r="AE137">
        <v>0</v>
      </c>
      <c r="AF137" t="s">
        <v>173</v>
      </c>
      <c r="AG137">
        <v>0.1</v>
      </c>
      <c r="AH137">
        <v>2</v>
      </c>
      <c r="AI137">
        <v>1473093176</v>
      </c>
      <c r="AJ137">
        <v>52</v>
      </c>
      <c r="AK137">
        <v>0</v>
      </c>
      <c r="AL137">
        <v>0</v>
      </c>
      <c r="AM137">
        <v>0</v>
      </c>
      <c r="AN137">
        <v>0</v>
      </c>
      <c r="AO137">
        <v>0</v>
      </c>
      <c r="AP137">
        <v>0</v>
      </c>
      <c r="AQ137">
        <v>0</v>
      </c>
      <c r="AR137">
        <v>0</v>
      </c>
    </row>
    <row r="138" spans="1:44" x14ac:dyDescent="0.2">
      <c r="A138">
        <f>ROW(Source!A508)</f>
        <v>508</v>
      </c>
      <c r="B138">
        <v>1473456402</v>
      </c>
      <c r="C138">
        <v>1473093174</v>
      </c>
      <c r="D138">
        <v>1441834628</v>
      </c>
      <c r="E138">
        <v>1</v>
      </c>
      <c r="F138">
        <v>1</v>
      </c>
      <c r="G138">
        <v>15514512</v>
      </c>
      <c r="H138">
        <v>3</v>
      </c>
      <c r="I138" t="s">
        <v>436</v>
      </c>
      <c r="J138" t="s">
        <v>437</v>
      </c>
      <c r="K138" t="s">
        <v>438</v>
      </c>
      <c r="L138">
        <v>1348</v>
      </c>
      <c r="N138">
        <v>1009</v>
      </c>
      <c r="O138" t="s">
        <v>401</v>
      </c>
      <c r="P138" t="s">
        <v>401</v>
      </c>
      <c r="Q138">
        <v>1000</v>
      </c>
      <c r="X138">
        <v>4.0000000000000003E-5</v>
      </c>
      <c r="Y138">
        <v>73951.73</v>
      </c>
      <c r="Z138">
        <v>0</v>
      </c>
      <c r="AA138">
        <v>0</v>
      </c>
      <c r="AB138">
        <v>0</v>
      </c>
      <c r="AC138">
        <v>0</v>
      </c>
      <c r="AD138">
        <v>1</v>
      </c>
      <c r="AE138">
        <v>0</v>
      </c>
      <c r="AF138" t="s">
        <v>173</v>
      </c>
      <c r="AG138">
        <v>8.0000000000000007E-5</v>
      </c>
      <c r="AH138">
        <v>2</v>
      </c>
      <c r="AI138">
        <v>1473093177</v>
      </c>
      <c r="AJ138">
        <v>53</v>
      </c>
      <c r="AK138">
        <v>0</v>
      </c>
      <c r="AL138">
        <v>0</v>
      </c>
      <c r="AM138">
        <v>0</v>
      </c>
      <c r="AN138">
        <v>0</v>
      </c>
      <c r="AO138">
        <v>0</v>
      </c>
      <c r="AP138">
        <v>0</v>
      </c>
      <c r="AQ138">
        <v>0</v>
      </c>
      <c r="AR138">
        <v>0</v>
      </c>
    </row>
    <row r="139" spans="1:44" x14ac:dyDescent="0.2">
      <c r="A139">
        <f>ROW(Source!A509)</f>
        <v>509</v>
      </c>
      <c r="B139">
        <v>1473456403</v>
      </c>
      <c r="C139">
        <v>1473093181</v>
      </c>
      <c r="D139">
        <v>1441819193</v>
      </c>
      <c r="E139">
        <v>15514512</v>
      </c>
      <c r="F139">
        <v>1</v>
      </c>
      <c r="G139">
        <v>15514512</v>
      </c>
      <c r="H139">
        <v>1</v>
      </c>
      <c r="I139" t="s">
        <v>380</v>
      </c>
      <c r="J139" t="s">
        <v>3</v>
      </c>
      <c r="K139" t="s">
        <v>381</v>
      </c>
      <c r="L139">
        <v>1191</v>
      </c>
      <c r="N139">
        <v>1013</v>
      </c>
      <c r="O139" t="s">
        <v>382</v>
      </c>
      <c r="P139" t="s">
        <v>382</v>
      </c>
      <c r="Q139">
        <v>1</v>
      </c>
      <c r="X139">
        <v>0.17</v>
      </c>
      <c r="Y139">
        <v>0</v>
      </c>
      <c r="Z139">
        <v>0</v>
      </c>
      <c r="AA139">
        <v>0</v>
      </c>
      <c r="AB139">
        <v>0</v>
      </c>
      <c r="AC139">
        <v>0</v>
      </c>
      <c r="AD139">
        <v>1</v>
      </c>
      <c r="AE139">
        <v>1</v>
      </c>
      <c r="AF139" t="s">
        <v>28</v>
      </c>
      <c r="AG139">
        <v>0.68</v>
      </c>
      <c r="AH139">
        <v>2</v>
      </c>
      <c r="AI139">
        <v>1473093182</v>
      </c>
      <c r="AJ139">
        <v>54</v>
      </c>
      <c r="AK139">
        <v>0</v>
      </c>
      <c r="AL139">
        <v>0</v>
      </c>
      <c r="AM139">
        <v>0</v>
      </c>
      <c r="AN139">
        <v>0</v>
      </c>
      <c r="AO139">
        <v>0</v>
      </c>
      <c r="AP139">
        <v>0</v>
      </c>
      <c r="AQ139">
        <v>0</v>
      </c>
      <c r="AR139">
        <v>0</v>
      </c>
    </row>
    <row r="140" spans="1:44" x14ac:dyDescent="0.2">
      <c r="A140">
        <f>ROW(Source!A509)</f>
        <v>509</v>
      </c>
      <c r="B140">
        <v>1473456404</v>
      </c>
      <c r="C140">
        <v>1473093181</v>
      </c>
      <c r="D140">
        <v>1441834258</v>
      </c>
      <c r="E140">
        <v>1</v>
      </c>
      <c r="F140">
        <v>1</v>
      </c>
      <c r="G140">
        <v>15514512</v>
      </c>
      <c r="H140">
        <v>2</v>
      </c>
      <c r="I140" t="s">
        <v>383</v>
      </c>
      <c r="J140" t="s">
        <v>384</v>
      </c>
      <c r="K140" t="s">
        <v>385</v>
      </c>
      <c r="L140">
        <v>1368</v>
      </c>
      <c r="N140">
        <v>1011</v>
      </c>
      <c r="O140" t="s">
        <v>386</v>
      </c>
      <c r="P140" t="s">
        <v>386</v>
      </c>
      <c r="Q140">
        <v>1</v>
      </c>
      <c r="X140">
        <v>0.01</v>
      </c>
      <c r="Y140">
        <v>0</v>
      </c>
      <c r="Z140">
        <v>1303.01</v>
      </c>
      <c r="AA140">
        <v>826.2</v>
      </c>
      <c r="AB140">
        <v>0</v>
      </c>
      <c r="AC140">
        <v>0</v>
      </c>
      <c r="AD140">
        <v>1</v>
      </c>
      <c r="AE140">
        <v>0</v>
      </c>
      <c r="AF140" t="s">
        <v>28</v>
      </c>
      <c r="AG140">
        <v>0.04</v>
      </c>
      <c r="AH140">
        <v>2</v>
      </c>
      <c r="AI140">
        <v>1473093183</v>
      </c>
      <c r="AJ140">
        <v>55</v>
      </c>
      <c r="AK140">
        <v>0</v>
      </c>
      <c r="AL140">
        <v>0</v>
      </c>
      <c r="AM140">
        <v>0</v>
      </c>
      <c r="AN140">
        <v>0</v>
      </c>
      <c r="AO140">
        <v>0</v>
      </c>
      <c r="AP140">
        <v>0</v>
      </c>
      <c r="AQ140">
        <v>0</v>
      </c>
      <c r="AR140">
        <v>0</v>
      </c>
    </row>
    <row r="141" spans="1:44" x14ac:dyDescent="0.2">
      <c r="A141">
        <f>ROW(Source!A509)</f>
        <v>509</v>
      </c>
      <c r="B141">
        <v>1473456405</v>
      </c>
      <c r="C141">
        <v>1473093181</v>
      </c>
      <c r="D141">
        <v>1441836186</v>
      </c>
      <c r="E141">
        <v>1</v>
      </c>
      <c r="F141">
        <v>1</v>
      </c>
      <c r="G141">
        <v>15514512</v>
      </c>
      <c r="H141">
        <v>3</v>
      </c>
      <c r="I141" t="s">
        <v>430</v>
      </c>
      <c r="J141" t="s">
        <v>431</v>
      </c>
      <c r="K141" t="s">
        <v>432</v>
      </c>
      <c r="L141">
        <v>1346</v>
      </c>
      <c r="N141">
        <v>1009</v>
      </c>
      <c r="O141" t="s">
        <v>390</v>
      </c>
      <c r="P141" t="s">
        <v>390</v>
      </c>
      <c r="Q141">
        <v>1</v>
      </c>
      <c r="X141">
        <v>0.01</v>
      </c>
      <c r="Y141">
        <v>494.57</v>
      </c>
      <c r="Z141">
        <v>0</v>
      </c>
      <c r="AA141">
        <v>0</v>
      </c>
      <c r="AB141">
        <v>0</v>
      </c>
      <c r="AC141">
        <v>0</v>
      </c>
      <c r="AD141">
        <v>1</v>
      </c>
      <c r="AE141">
        <v>0</v>
      </c>
      <c r="AF141" t="s">
        <v>28</v>
      </c>
      <c r="AG141">
        <v>0.04</v>
      </c>
      <c r="AH141">
        <v>2</v>
      </c>
      <c r="AI141">
        <v>1473093184</v>
      </c>
      <c r="AJ141">
        <v>56</v>
      </c>
      <c r="AK141">
        <v>0</v>
      </c>
      <c r="AL141">
        <v>0</v>
      </c>
      <c r="AM141">
        <v>0</v>
      </c>
      <c r="AN141">
        <v>0</v>
      </c>
      <c r="AO141">
        <v>0</v>
      </c>
      <c r="AP141">
        <v>0</v>
      </c>
      <c r="AQ141">
        <v>0</v>
      </c>
      <c r="AR141">
        <v>0</v>
      </c>
    </row>
    <row r="142" spans="1:44" x14ac:dyDescent="0.2">
      <c r="A142">
        <f>ROW(Source!A509)</f>
        <v>509</v>
      </c>
      <c r="B142">
        <v>1473456406</v>
      </c>
      <c r="C142">
        <v>1473093181</v>
      </c>
      <c r="D142">
        <v>1441836230</v>
      </c>
      <c r="E142">
        <v>1</v>
      </c>
      <c r="F142">
        <v>1</v>
      </c>
      <c r="G142">
        <v>15514512</v>
      </c>
      <c r="H142">
        <v>3</v>
      </c>
      <c r="I142" t="s">
        <v>433</v>
      </c>
      <c r="J142" t="s">
        <v>434</v>
      </c>
      <c r="K142" t="s">
        <v>435</v>
      </c>
      <c r="L142">
        <v>1327</v>
      </c>
      <c r="N142">
        <v>1005</v>
      </c>
      <c r="O142" t="s">
        <v>419</v>
      </c>
      <c r="P142" t="s">
        <v>419</v>
      </c>
      <c r="Q142">
        <v>1</v>
      </c>
      <c r="X142">
        <v>0.02</v>
      </c>
      <c r="Y142">
        <v>46</v>
      </c>
      <c r="Z142">
        <v>0</v>
      </c>
      <c r="AA142">
        <v>0</v>
      </c>
      <c r="AB142">
        <v>0</v>
      </c>
      <c r="AC142">
        <v>0</v>
      </c>
      <c r="AD142">
        <v>1</v>
      </c>
      <c r="AE142">
        <v>0</v>
      </c>
      <c r="AF142" t="s">
        <v>28</v>
      </c>
      <c r="AG142">
        <v>0.08</v>
      </c>
      <c r="AH142">
        <v>2</v>
      </c>
      <c r="AI142">
        <v>1473093185</v>
      </c>
      <c r="AJ142">
        <v>57</v>
      </c>
      <c r="AK142">
        <v>0</v>
      </c>
      <c r="AL142">
        <v>0</v>
      </c>
      <c r="AM142">
        <v>0</v>
      </c>
      <c r="AN142">
        <v>0</v>
      </c>
      <c r="AO142">
        <v>0</v>
      </c>
      <c r="AP142">
        <v>0</v>
      </c>
      <c r="AQ142">
        <v>0</v>
      </c>
      <c r="AR142">
        <v>0</v>
      </c>
    </row>
    <row r="143" spans="1:44" x14ac:dyDescent="0.2">
      <c r="A143">
        <f>ROW(Source!A510)</f>
        <v>510</v>
      </c>
      <c r="B143">
        <v>1473456407</v>
      </c>
      <c r="C143">
        <v>1473093190</v>
      </c>
      <c r="D143">
        <v>1441819193</v>
      </c>
      <c r="E143">
        <v>15514512</v>
      </c>
      <c r="F143">
        <v>1</v>
      </c>
      <c r="G143">
        <v>15514512</v>
      </c>
      <c r="H143">
        <v>1</v>
      </c>
      <c r="I143" t="s">
        <v>380</v>
      </c>
      <c r="J143" t="s">
        <v>3</v>
      </c>
      <c r="K143" t="s">
        <v>381</v>
      </c>
      <c r="L143">
        <v>1191</v>
      </c>
      <c r="N143">
        <v>1013</v>
      </c>
      <c r="O143" t="s">
        <v>382</v>
      </c>
      <c r="P143" t="s">
        <v>382</v>
      </c>
      <c r="Q143">
        <v>1</v>
      </c>
      <c r="X143">
        <v>0.3</v>
      </c>
      <c r="Y143">
        <v>0</v>
      </c>
      <c r="Z143">
        <v>0</v>
      </c>
      <c r="AA143">
        <v>0</v>
      </c>
      <c r="AB143">
        <v>0</v>
      </c>
      <c r="AC143">
        <v>0</v>
      </c>
      <c r="AD143">
        <v>1</v>
      </c>
      <c r="AE143">
        <v>1</v>
      </c>
      <c r="AF143" t="s">
        <v>173</v>
      </c>
      <c r="AG143">
        <v>0.6</v>
      </c>
      <c r="AH143">
        <v>2</v>
      </c>
      <c r="AI143">
        <v>1473093191</v>
      </c>
      <c r="AJ143">
        <v>58</v>
      </c>
      <c r="AK143">
        <v>0</v>
      </c>
      <c r="AL143">
        <v>0</v>
      </c>
      <c r="AM143">
        <v>0</v>
      </c>
      <c r="AN143">
        <v>0</v>
      </c>
      <c r="AO143">
        <v>0</v>
      </c>
      <c r="AP143">
        <v>0</v>
      </c>
      <c r="AQ143">
        <v>0</v>
      </c>
      <c r="AR143">
        <v>0</v>
      </c>
    </row>
    <row r="144" spans="1:44" x14ac:dyDescent="0.2">
      <c r="A144">
        <f>ROW(Source!A510)</f>
        <v>510</v>
      </c>
      <c r="B144">
        <v>1473456408</v>
      </c>
      <c r="C144">
        <v>1473093190</v>
      </c>
      <c r="D144">
        <v>1441836235</v>
      </c>
      <c r="E144">
        <v>1</v>
      </c>
      <c r="F144">
        <v>1</v>
      </c>
      <c r="G144">
        <v>15514512</v>
      </c>
      <c r="H144">
        <v>3</v>
      </c>
      <c r="I144" t="s">
        <v>387</v>
      </c>
      <c r="J144" t="s">
        <v>388</v>
      </c>
      <c r="K144" t="s">
        <v>389</v>
      </c>
      <c r="L144">
        <v>1346</v>
      </c>
      <c r="N144">
        <v>1009</v>
      </c>
      <c r="O144" t="s">
        <v>390</v>
      </c>
      <c r="P144" t="s">
        <v>390</v>
      </c>
      <c r="Q144">
        <v>1</v>
      </c>
      <c r="X144">
        <v>0.05</v>
      </c>
      <c r="Y144">
        <v>31.49</v>
      </c>
      <c r="Z144">
        <v>0</v>
      </c>
      <c r="AA144">
        <v>0</v>
      </c>
      <c r="AB144">
        <v>0</v>
      </c>
      <c r="AC144">
        <v>0</v>
      </c>
      <c r="AD144">
        <v>1</v>
      </c>
      <c r="AE144">
        <v>0</v>
      </c>
      <c r="AF144" t="s">
        <v>173</v>
      </c>
      <c r="AG144">
        <v>0.1</v>
      </c>
      <c r="AH144">
        <v>2</v>
      </c>
      <c r="AI144">
        <v>1473093192</v>
      </c>
      <c r="AJ144">
        <v>59</v>
      </c>
      <c r="AK144">
        <v>0</v>
      </c>
      <c r="AL144">
        <v>0</v>
      </c>
      <c r="AM144">
        <v>0</v>
      </c>
      <c r="AN144">
        <v>0</v>
      </c>
      <c r="AO144">
        <v>0</v>
      </c>
      <c r="AP144">
        <v>0</v>
      </c>
      <c r="AQ144">
        <v>0</v>
      </c>
      <c r="AR144">
        <v>0</v>
      </c>
    </row>
    <row r="145" spans="1:44" x14ac:dyDescent="0.2">
      <c r="A145">
        <f>ROW(Source!A510)</f>
        <v>510</v>
      </c>
      <c r="B145">
        <v>1473456409</v>
      </c>
      <c r="C145">
        <v>1473093190</v>
      </c>
      <c r="D145">
        <v>1441834628</v>
      </c>
      <c r="E145">
        <v>1</v>
      </c>
      <c r="F145">
        <v>1</v>
      </c>
      <c r="G145">
        <v>15514512</v>
      </c>
      <c r="H145">
        <v>3</v>
      </c>
      <c r="I145" t="s">
        <v>436</v>
      </c>
      <c r="J145" t="s">
        <v>437</v>
      </c>
      <c r="K145" t="s">
        <v>438</v>
      </c>
      <c r="L145">
        <v>1348</v>
      </c>
      <c r="N145">
        <v>1009</v>
      </c>
      <c r="O145" t="s">
        <v>401</v>
      </c>
      <c r="P145" t="s">
        <v>401</v>
      </c>
      <c r="Q145">
        <v>1000</v>
      </c>
      <c r="X145">
        <v>4.0000000000000003E-5</v>
      </c>
      <c r="Y145">
        <v>73951.73</v>
      </c>
      <c r="Z145">
        <v>0</v>
      </c>
      <c r="AA145">
        <v>0</v>
      </c>
      <c r="AB145">
        <v>0</v>
      </c>
      <c r="AC145">
        <v>0</v>
      </c>
      <c r="AD145">
        <v>1</v>
      </c>
      <c r="AE145">
        <v>0</v>
      </c>
      <c r="AF145" t="s">
        <v>173</v>
      </c>
      <c r="AG145">
        <v>8.0000000000000007E-5</v>
      </c>
      <c r="AH145">
        <v>2</v>
      </c>
      <c r="AI145">
        <v>1473093193</v>
      </c>
      <c r="AJ145">
        <v>60</v>
      </c>
      <c r="AK145">
        <v>0</v>
      </c>
      <c r="AL145">
        <v>0</v>
      </c>
      <c r="AM145">
        <v>0</v>
      </c>
      <c r="AN145">
        <v>0</v>
      </c>
      <c r="AO145">
        <v>0</v>
      </c>
      <c r="AP145">
        <v>0</v>
      </c>
      <c r="AQ145">
        <v>0</v>
      </c>
      <c r="AR145">
        <v>0</v>
      </c>
    </row>
    <row r="146" spans="1:44" x14ac:dyDescent="0.2">
      <c r="A146">
        <f>ROW(Source!A511)</f>
        <v>511</v>
      </c>
      <c r="B146">
        <v>1473456417</v>
      </c>
      <c r="C146">
        <v>1473093197</v>
      </c>
      <c r="D146">
        <v>1441819193</v>
      </c>
      <c r="E146">
        <v>15514512</v>
      </c>
      <c r="F146">
        <v>1</v>
      </c>
      <c r="G146">
        <v>15514512</v>
      </c>
      <c r="H146">
        <v>1</v>
      </c>
      <c r="I146" t="s">
        <v>380</v>
      </c>
      <c r="J146" t="s">
        <v>3</v>
      </c>
      <c r="K146" t="s">
        <v>381</v>
      </c>
      <c r="L146">
        <v>1191</v>
      </c>
      <c r="N146">
        <v>1013</v>
      </c>
      <c r="O146" t="s">
        <v>382</v>
      </c>
      <c r="P146" t="s">
        <v>382</v>
      </c>
      <c r="Q146">
        <v>1</v>
      </c>
      <c r="X146">
        <v>0.56000000000000005</v>
      </c>
      <c r="Y146">
        <v>0</v>
      </c>
      <c r="Z146">
        <v>0</v>
      </c>
      <c r="AA146">
        <v>0</v>
      </c>
      <c r="AB146">
        <v>0</v>
      </c>
      <c r="AC146">
        <v>0</v>
      </c>
      <c r="AD146">
        <v>1</v>
      </c>
      <c r="AE146">
        <v>1</v>
      </c>
      <c r="AF146" t="s">
        <v>155</v>
      </c>
      <c r="AG146">
        <v>1.6800000000000002</v>
      </c>
      <c r="AH146">
        <v>2</v>
      </c>
      <c r="AI146">
        <v>1473093198</v>
      </c>
      <c r="AJ146">
        <v>61</v>
      </c>
      <c r="AK146">
        <v>0</v>
      </c>
      <c r="AL146">
        <v>0</v>
      </c>
      <c r="AM146">
        <v>0</v>
      </c>
      <c r="AN146">
        <v>0</v>
      </c>
      <c r="AO146">
        <v>0</v>
      </c>
      <c r="AP146">
        <v>0</v>
      </c>
      <c r="AQ146">
        <v>0</v>
      </c>
      <c r="AR146">
        <v>0</v>
      </c>
    </row>
    <row r="147" spans="1:44" x14ac:dyDescent="0.2">
      <c r="A147">
        <f>ROW(Source!A512)</f>
        <v>512</v>
      </c>
      <c r="B147">
        <v>1473456418</v>
      </c>
      <c r="C147">
        <v>1473093200</v>
      </c>
      <c r="D147">
        <v>1441819193</v>
      </c>
      <c r="E147">
        <v>15514512</v>
      </c>
      <c r="F147">
        <v>1</v>
      </c>
      <c r="G147">
        <v>15514512</v>
      </c>
      <c r="H147">
        <v>1</v>
      </c>
      <c r="I147" t="s">
        <v>380</v>
      </c>
      <c r="J147" t="s">
        <v>3</v>
      </c>
      <c r="K147" t="s">
        <v>381</v>
      </c>
      <c r="L147">
        <v>1191</v>
      </c>
      <c r="N147">
        <v>1013</v>
      </c>
      <c r="O147" t="s">
        <v>382</v>
      </c>
      <c r="P147" t="s">
        <v>382</v>
      </c>
      <c r="Q147">
        <v>1</v>
      </c>
      <c r="X147">
        <v>0.16</v>
      </c>
      <c r="Y147">
        <v>0</v>
      </c>
      <c r="Z147">
        <v>0</v>
      </c>
      <c r="AA147">
        <v>0</v>
      </c>
      <c r="AB147">
        <v>0</v>
      </c>
      <c r="AC147">
        <v>0</v>
      </c>
      <c r="AD147">
        <v>1</v>
      </c>
      <c r="AE147">
        <v>1</v>
      </c>
      <c r="AF147" t="s">
        <v>3</v>
      </c>
      <c r="AG147">
        <v>0.16</v>
      </c>
      <c r="AH147">
        <v>2</v>
      </c>
      <c r="AI147">
        <v>1473093201</v>
      </c>
      <c r="AJ147">
        <v>62</v>
      </c>
      <c r="AK147">
        <v>0</v>
      </c>
      <c r="AL147">
        <v>0</v>
      </c>
      <c r="AM147">
        <v>0</v>
      </c>
      <c r="AN147">
        <v>0</v>
      </c>
      <c r="AO147">
        <v>0</v>
      </c>
      <c r="AP147">
        <v>0</v>
      </c>
      <c r="AQ147">
        <v>0</v>
      </c>
      <c r="AR147">
        <v>0</v>
      </c>
    </row>
    <row r="148" spans="1:44" x14ac:dyDescent="0.2">
      <c r="A148">
        <f>ROW(Source!A513)</f>
        <v>513</v>
      </c>
      <c r="B148">
        <v>1473456453</v>
      </c>
      <c r="C148">
        <v>1473093203</v>
      </c>
      <c r="D148">
        <v>1441819193</v>
      </c>
      <c r="E148">
        <v>15514512</v>
      </c>
      <c r="F148">
        <v>1</v>
      </c>
      <c r="G148">
        <v>15514512</v>
      </c>
      <c r="H148">
        <v>1</v>
      </c>
      <c r="I148" t="s">
        <v>380</v>
      </c>
      <c r="J148" t="s">
        <v>3</v>
      </c>
      <c r="K148" t="s">
        <v>381</v>
      </c>
      <c r="L148">
        <v>1191</v>
      </c>
      <c r="N148">
        <v>1013</v>
      </c>
      <c r="O148" t="s">
        <v>382</v>
      </c>
      <c r="P148" t="s">
        <v>382</v>
      </c>
      <c r="Q148">
        <v>1</v>
      </c>
      <c r="X148">
        <v>0.3</v>
      </c>
      <c r="Y148">
        <v>0</v>
      </c>
      <c r="Z148">
        <v>0</v>
      </c>
      <c r="AA148">
        <v>0</v>
      </c>
      <c r="AB148">
        <v>0</v>
      </c>
      <c r="AC148">
        <v>0</v>
      </c>
      <c r="AD148">
        <v>1</v>
      </c>
      <c r="AE148">
        <v>1</v>
      </c>
      <c r="AF148" t="s">
        <v>173</v>
      </c>
      <c r="AG148">
        <v>0.6</v>
      </c>
      <c r="AH148">
        <v>2</v>
      </c>
      <c r="AI148">
        <v>1473093204</v>
      </c>
      <c r="AJ148">
        <v>63</v>
      </c>
      <c r="AK148">
        <v>0</v>
      </c>
      <c r="AL148">
        <v>0</v>
      </c>
      <c r="AM148">
        <v>0</v>
      </c>
      <c r="AN148">
        <v>0</v>
      </c>
      <c r="AO148">
        <v>0</v>
      </c>
      <c r="AP148">
        <v>0</v>
      </c>
      <c r="AQ148">
        <v>0</v>
      </c>
      <c r="AR148">
        <v>0</v>
      </c>
    </row>
    <row r="149" spans="1:44" x14ac:dyDescent="0.2">
      <c r="A149">
        <f>ROW(Source!A513)</f>
        <v>513</v>
      </c>
      <c r="B149">
        <v>1473456454</v>
      </c>
      <c r="C149">
        <v>1473093203</v>
      </c>
      <c r="D149">
        <v>1441836235</v>
      </c>
      <c r="E149">
        <v>1</v>
      </c>
      <c r="F149">
        <v>1</v>
      </c>
      <c r="G149">
        <v>15514512</v>
      </c>
      <c r="H149">
        <v>3</v>
      </c>
      <c r="I149" t="s">
        <v>387</v>
      </c>
      <c r="J149" t="s">
        <v>388</v>
      </c>
      <c r="K149" t="s">
        <v>389</v>
      </c>
      <c r="L149">
        <v>1346</v>
      </c>
      <c r="N149">
        <v>1009</v>
      </c>
      <c r="O149" t="s">
        <v>390</v>
      </c>
      <c r="P149" t="s">
        <v>390</v>
      </c>
      <c r="Q149">
        <v>1</v>
      </c>
      <c r="X149">
        <v>0.05</v>
      </c>
      <c r="Y149">
        <v>31.49</v>
      </c>
      <c r="Z149">
        <v>0</v>
      </c>
      <c r="AA149">
        <v>0</v>
      </c>
      <c r="AB149">
        <v>0</v>
      </c>
      <c r="AC149">
        <v>0</v>
      </c>
      <c r="AD149">
        <v>1</v>
      </c>
      <c r="AE149">
        <v>0</v>
      </c>
      <c r="AF149" t="s">
        <v>173</v>
      </c>
      <c r="AG149">
        <v>0.1</v>
      </c>
      <c r="AH149">
        <v>2</v>
      </c>
      <c r="AI149">
        <v>1473093205</v>
      </c>
      <c r="AJ149">
        <v>64</v>
      </c>
      <c r="AK149">
        <v>0</v>
      </c>
      <c r="AL149">
        <v>0</v>
      </c>
      <c r="AM149">
        <v>0</v>
      </c>
      <c r="AN149">
        <v>0</v>
      </c>
      <c r="AO149">
        <v>0</v>
      </c>
      <c r="AP149">
        <v>0</v>
      </c>
      <c r="AQ149">
        <v>0</v>
      </c>
      <c r="AR149">
        <v>0</v>
      </c>
    </row>
    <row r="150" spans="1:44" x14ac:dyDescent="0.2">
      <c r="A150">
        <f>ROW(Source!A513)</f>
        <v>513</v>
      </c>
      <c r="B150">
        <v>1473456455</v>
      </c>
      <c r="C150">
        <v>1473093203</v>
      </c>
      <c r="D150">
        <v>1441834628</v>
      </c>
      <c r="E150">
        <v>1</v>
      </c>
      <c r="F150">
        <v>1</v>
      </c>
      <c r="G150">
        <v>15514512</v>
      </c>
      <c r="H150">
        <v>3</v>
      </c>
      <c r="I150" t="s">
        <v>436</v>
      </c>
      <c r="J150" t="s">
        <v>437</v>
      </c>
      <c r="K150" t="s">
        <v>438</v>
      </c>
      <c r="L150">
        <v>1348</v>
      </c>
      <c r="N150">
        <v>1009</v>
      </c>
      <c r="O150" t="s">
        <v>401</v>
      </c>
      <c r="P150" t="s">
        <v>401</v>
      </c>
      <c r="Q150">
        <v>1000</v>
      </c>
      <c r="X150">
        <v>4.0000000000000003E-5</v>
      </c>
      <c r="Y150">
        <v>73951.73</v>
      </c>
      <c r="Z150">
        <v>0</v>
      </c>
      <c r="AA150">
        <v>0</v>
      </c>
      <c r="AB150">
        <v>0</v>
      </c>
      <c r="AC150">
        <v>0</v>
      </c>
      <c r="AD150">
        <v>1</v>
      </c>
      <c r="AE150">
        <v>0</v>
      </c>
      <c r="AF150" t="s">
        <v>173</v>
      </c>
      <c r="AG150">
        <v>8.0000000000000007E-5</v>
      </c>
      <c r="AH150">
        <v>2</v>
      </c>
      <c r="AI150">
        <v>1473093206</v>
      </c>
      <c r="AJ150">
        <v>65</v>
      </c>
      <c r="AK150">
        <v>0</v>
      </c>
      <c r="AL150">
        <v>0</v>
      </c>
      <c r="AM150">
        <v>0</v>
      </c>
      <c r="AN150">
        <v>0</v>
      </c>
      <c r="AO150">
        <v>0</v>
      </c>
      <c r="AP150">
        <v>0</v>
      </c>
      <c r="AQ150">
        <v>0</v>
      </c>
      <c r="AR150">
        <v>0</v>
      </c>
    </row>
    <row r="151" spans="1:44" x14ac:dyDescent="0.2">
      <c r="A151">
        <f>ROW(Source!A514)</f>
        <v>514</v>
      </c>
      <c r="B151">
        <v>1473456456</v>
      </c>
      <c r="C151">
        <v>1473093210</v>
      </c>
      <c r="D151">
        <v>1441819193</v>
      </c>
      <c r="E151">
        <v>15514512</v>
      </c>
      <c r="F151">
        <v>1</v>
      </c>
      <c r="G151">
        <v>15514512</v>
      </c>
      <c r="H151">
        <v>1</v>
      </c>
      <c r="I151" t="s">
        <v>380</v>
      </c>
      <c r="J151" t="s">
        <v>3</v>
      </c>
      <c r="K151" t="s">
        <v>381</v>
      </c>
      <c r="L151">
        <v>1191</v>
      </c>
      <c r="N151">
        <v>1013</v>
      </c>
      <c r="O151" t="s">
        <v>382</v>
      </c>
      <c r="P151" t="s">
        <v>382</v>
      </c>
      <c r="Q151">
        <v>1</v>
      </c>
      <c r="X151">
        <v>0.17</v>
      </c>
      <c r="Y151">
        <v>0</v>
      </c>
      <c r="Z151">
        <v>0</v>
      </c>
      <c r="AA151">
        <v>0</v>
      </c>
      <c r="AB151">
        <v>0</v>
      </c>
      <c r="AC151">
        <v>0</v>
      </c>
      <c r="AD151">
        <v>1</v>
      </c>
      <c r="AE151">
        <v>1</v>
      </c>
      <c r="AF151" t="s">
        <v>28</v>
      </c>
      <c r="AG151">
        <v>0.68</v>
      </c>
      <c r="AH151">
        <v>2</v>
      </c>
      <c r="AI151">
        <v>1473093211</v>
      </c>
      <c r="AJ151">
        <v>66</v>
      </c>
      <c r="AK151">
        <v>0</v>
      </c>
      <c r="AL151">
        <v>0</v>
      </c>
      <c r="AM151">
        <v>0</v>
      </c>
      <c r="AN151">
        <v>0</v>
      </c>
      <c r="AO151">
        <v>0</v>
      </c>
      <c r="AP151">
        <v>0</v>
      </c>
      <c r="AQ151">
        <v>0</v>
      </c>
      <c r="AR151">
        <v>0</v>
      </c>
    </row>
    <row r="152" spans="1:44" x14ac:dyDescent="0.2">
      <c r="A152">
        <f>ROW(Source!A514)</f>
        <v>514</v>
      </c>
      <c r="B152">
        <v>1473456457</v>
      </c>
      <c r="C152">
        <v>1473093210</v>
      </c>
      <c r="D152">
        <v>1441834258</v>
      </c>
      <c r="E152">
        <v>1</v>
      </c>
      <c r="F152">
        <v>1</v>
      </c>
      <c r="G152">
        <v>15514512</v>
      </c>
      <c r="H152">
        <v>2</v>
      </c>
      <c r="I152" t="s">
        <v>383</v>
      </c>
      <c r="J152" t="s">
        <v>384</v>
      </c>
      <c r="K152" t="s">
        <v>385</v>
      </c>
      <c r="L152">
        <v>1368</v>
      </c>
      <c r="N152">
        <v>1011</v>
      </c>
      <c r="O152" t="s">
        <v>386</v>
      </c>
      <c r="P152" t="s">
        <v>386</v>
      </c>
      <c r="Q152">
        <v>1</v>
      </c>
      <c r="X152">
        <v>0.01</v>
      </c>
      <c r="Y152">
        <v>0</v>
      </c>
      <c r="Z152">
        <v>1303.01</v>
      </c>
      <c r="AA152">
        <v>826.2</v>
      </c>
      <c r="AB152">
        <v>0</v>
      </c>
      <c r="AC152">
        <v>0</v>
      </c>
      <c r="AD152">
        <v>1</v>
      </c>
      <c r="AE152">
        <v>0</v>
      </c>
      <c r="AF152" t="s">
        <v>28</v>
      </c>
      <c r="AG152">
        <v>0.04</v>
      </c>
      <c r="AH152">
        <v>2</v>
      </c>
      <c r="AI152">
        <v>1473093212</v>
      </c>
      <c r="AJ152">
        <v>67</v>
      </c>
      <c r="AK152">
        <v>0</v>
      </c>
      <c r="AL152">
        <v>0</v>
      </c>
      <c r="AM152">
        <v>0</v>
      </c>
      <c r="AN152">
        <v>0</v>
      </c>
      <c r="AO152">
        <v>0</v>
      </c>
      <c r="AP152">
        <v>0</v>
      </c>
      <c r="AQ152">
        <v>0</v>
      </c>
      <c r="AR152">
        <v>0</v>
      </c>
    </row>
    <row r="153" spans="1:44" x14ac:dyDescent="0.2">
      <c r="A153">
        <f>ROW(Source!A514)</f>
        <v>514</v>
      </c>
      <c r="B153">
        <v>1473456458</v>
      </c>
      <c r="C153">
        <v>1473093210</v>
      </c>
      <c r="D153">
        <v>1441836186</v>
      </c>
      <c r="E153">
        <v>1</v>
      </c>
      <c r="F153">
        <v>1</v>
      </c>
      <c r="G153">
        <v>15514512</v>
      </c>
      <c r="H153">
        <v>3</v>
      </c>
      <c r="I153" t="s">
        <v>430</v>
      </c>
      <c r="J153" t="s">
        <v>431</v>
      </c>
      <c r="K153" t="s">
        <v>432</v>
      </c>
      <c r="L153">
        <v>1346</v>
      </c>
      <c r="N153">
        <v>1009</v>
      </c>
      <c r="O153" t="s">
        <v>390</v>
      </c>
      <c r="P153" t="s">
        <v>390</v>
      </c>
      <c r="Q153">
        <v>1</v>
      </c>
      <c r="X153">
        <v>0.01</v>
      </c>
      <c r="Y153">
        <v>494.57</v>
      </c>
      <c r="Z153">
        <v>0</v>
      </c>
      <c r="AA153">
        <v>0</v>
      </c>
      <c r="AB153">
        <v>0</v>
      </c>
      <c r="AC153">
        <v>0</v>
      </c>
      <c r="AD153">
        <v>1</v>
      </c>
      <c r="AE153">
        <v>0</v>
      </c>
      <c r="AF153" t="s">
        <v>28</v>
      </c>
      <c r="AG153">
        <v>0.04</v>
      </c>
      <c r="AH153">
        <v>2</v>
      </c>
      <c r="AI153">
        <v>1473093213</v>
      </c>
      <c r="AJ153">
        <v>68</v>
      </c>
      <c r="AK153">
        <v>0</v>
      </c>
      <c r="AL153">
        <v>0</v>
      </c>
      <c r="AM153">
        <v>0</v>
      </c>
      <c r="AN153">
        <v>0</v>
      </c>
      <c r="AO153">
        <v>0</v>
      </c>
      <c r="AP153">
        <v>0</v>
      </c>
      <c r="AQ153">
        <v>0</v>
      </c>
      <c r="AR153">
        <v>0</v>
      </c>
    </row>
    <row r="154" spans="1:44" x14ac:dyDescent="0.2">
      <c r="A154">
        <f>ROW(Source!A514)</f>
        <v>514</v>
      </c>
      <c r="B154">
        <v>1473456459</v>
      </c>
      <c r="C154">
        <v>1473093210</v>
      </c>
      <c r="D154">
        <v>1441836230</v>
      </c>
      <c r="E154">
        <v>1</v>
      </c>
      <c r="F154">
        <v>1</v>
      </c>
      <c r="G154">
        <v>15514512</v>
      </c>
      <c r="H154">
        <v>3</v>
      </c>
      <c r="I154" t="s">
        <v>433</v>
      </c>
      <c r="J154" t="s">
        <v>434</v>
      </c>
      <c r="K154" t="s">
        <v>435</v>
      </c>
      <c r="L154">
        <v>1327</v>
      </c>
      <c r="N154">
        <v>1005</v>
      </c>
      <c r="O154" t="s">
        <v>419</v>
      </c>
      <c r="P154" t="s">
        <v>419</v>
      </c>
      <c r="Q154">
        <v>1</v>
      </c>
      <c r="X154">
        <v>0.02</v>
      </c>
      <c r="Y154">
        <v>46</v>
      </c>
      <c r="Z154">
        <v>0</v>
      </c>
      <c r="AA154">
        <v>0</v>
      </c>
      <c r="AB154">
        <v>0</v>
      </c>
      <c r="AC154">
        <v>0</v>
      </c>
      <c r="AD154">
        <v>1</v>
      </c>
      <c r="AE154">
        <v>0</v>
      </c>
      <c r="AF154" t="s">
        <v>28</v>
      </c>
      <c r="AG154">
        <v>0.08</v>
      </c>
      <c r="AH154">
        <v>2</v>
      </c>
      <c r="AI154">
        <v>1473093214</v>
      </c>
      <c r="AJ154">
        <v>69</v>
      </c>
      <c r="AK154">
        <v>0</v>
      </c>
      <c r="AL154">
        <v>0</v>
      </c>
      <c r="AM154">
        <v>0</v>
      </c>
      <c r="AN154">
        <v>0</v>
      </c>
      <c r="AO154">
        <v>0</v>
      </c>
      <c r="AP154">
        <v>0</v>
      </c>
      <c r="AQ154">
        <v>0</v>
      </c>
      <c r="AR154">
        <v>0</v>
      </c>
    </row>
    <row r="155" spans="1:44" x14ac:dyDescent="0.2">
      <c r="A155">
        <f>ROW(Source!A515)</f>
        <v>515</v>
      </c>
      <c r="B155">
        <v>1473456466</v>
      </c>
      <c r="C155">
        <v>1473093219</v>
      </c>
      <c r="D155">
        <v>1441819193</v>
      </c>
      <c r="E155">
        <v>15514512</v>
      </c>
      <c r="F155">
        <v>1</v>
      </c>
      <c r="G155">
        <v>15514512</v>
      </c>
      <c r="H155">
        <v>1</v>
      </c>
      <c r="I155" t="s">
        <v>380</v>
      </c>
      <c r="J155" t="s">
        <v>3</v>
      </c>
      <c r="K155" t="s">
        <v>381</v>
      </c>
      <c r="L155">
        <v>1191</v>
      </c>
      <c r="N155">
        <v>1013</v>
      </c>
      <c r="O155" t="s">
        <v>382</v>
      </c>
      <c r="P155" t="s">
        <v>382</v>
      </c>
      <c r="Q155">
        <v>1</v>
      </c>
      <c r="X155">
        <v>0.3</v>
      </c>
      <c r="Y155">
        <v>0</v>
      </c>
      <c r="Z155">
        <v>0</v>
      </c>
      <c r="AA155">
        <v>0</v>
      </c>
      <c r="AB155">
        <v>0</v>
      </c>
      <c r="AC155">
        <v>0</v>
      </c>
      <c r="AD155">
        <v>1</v>
      </c>
      <c r="AE155">
        <v>1</v>
      </c>
      <c r="AF155" t="s">
        <v>173</v>
      </c>
      <c r="AG155">
        <v>0.6</v>
      </c>
      <c r="AH155">
        <v>2</v>
      </c>
      <c r="AI155">
        <v>1473093220</v>
      </c>
      <c r="AJ155">
        <v>70</v>
      </c>
      <c r="AK155">
        <v>0</v>
      </c>
      <c r="AL155">
        <v>0</v>
      </c>
      <c r="AM155">
        <v>0</v>
      </c>
      <c r="AN155">
        <v>0</v>
      </c>
      <c r="AO155">
        <v>0</v>
      </c>
      <c r="AP155">
        <v>0</v>
      </c>
      <c r="AQ155">
        <v>0</v>
      </c>
      <c r="AR155">
        <v>0</v>
      </c>
    </row>
    <row r="156" spans="1:44" x14ac:dyDescent="0.2">
      <c r="A156">
        <f>ROW(Source!A515)</f>
        <v>515</v>
      </c>
      <c r="B156">
        <v>1473456467</v>
      </c>
      <c r="C156">
        <v>1473093219</v>
      </c>
      <c r="D156">
        <v>1441836235</v>
      </c>
      <c r="E156">
        <v>1</v>
      </c>
      <c r="F156">
        <v>1</v>
      </c>
      <c r="G156">
        <v>15514512</v>
      </c>
      <c r="H156">
        <v>3</v>
      </c>
      <c r="I156" t="s">
        <v>387</v>
      </c>
      <c r="J156" t="s">
        <v>388</v>
      </c>
      <c r="K156" t="s">
        <v>389</v>
      </c>
      <c r="L156">
        <v>1346</v>
      </c>
      <c r="N156">
        <v>1009</v>
      </c>
      <c r="O156" t="s">
        <v>390</v>
      </c>
      <c r="P156" t="s">
        <v>390</v>
      </c>
      <c r="Q156">
        <v>1</v>
      </c>
      <c r="X156">
        <v>0.05</v>
      </c>
      <c r="Y156">
        <v>31.49</v>
      </c>
      <c r="Z156">
        <v>0</v>
      </c>
      <c r="AA156">
        <v>0</v>
      </c>
      <c r="AB156">
        <v>0</v>
      </c>
      <c r="AC156">
        <v>0</v>
      </c>
      <c r="AD156">
        <v>1</v>
      </c>
      <c r="AE156">
        <v>0</v>
      </c>
      <c r="AF156" t="s">
        <v>173</v>
      </c>
      <c r="AG156">
        <v>0.1</v>
      </c>
      <c r="AH156">
        <v>2</v>
      </c>
      <c r="AI156">
        <v>1473093221</v>
      </c>
      <c r="AJ156">
        <v>71</v>
      </c>
      <c r="AK156">
        <v>0</v>
      </c>
      <c r="AL156">
        <v>0</v>
      </c>
      <c r="AM156">
        <v>0</v>
      </c>
      <c r="AN156">
        <v>0</v>
      </c>
      <c r="AO156">
        <v>0</v>
      </c>
      <c r="AP156">
        <v>0</v>
      </c>
      <c r="AQ156">
        <v>0</v>
      </c>
      <c r="AR156">
        <v>0</v>
      </c>
    </row>
    <row r="157" spans="1:44" x14ac:dyDescent="0.2">
      <c r="A157">
        <f>ROW(Source!A515)</f>
        <v>515</v>
      </c>
      <c r="B157">
        <v>1473456468</v>
      </c>
      <c r="C157">
        <v>1473093219</v>
      </c>
      <c r="D157">
        <v>1441834628</v>
      </c>
      <c r="E157">
        <v>1</v>
      </c>
      <c r="F157">
        <v>1</v>
      </c>
      <c r="G157">
        <v>15514512</v>
      </c>
      <c r="H157">
        <v>3</v>
      </c>
      <c r="I157" t="s">
        <v>436</v>
      </c>
      <c r="J157" t="s">
        <v>437</v>
      </c>
      <c r="K157" t="s">
        <v>438</v>
      </c>
      <c r="L157">
        <v>1348</v>
      </c>
      <c r="N157">
        <v>1009</v>
      </c>
      <c r="O157" t="s">
        <v>401</v>
      </c>
      <c r="P157" t="s">
        <v>401</v>
      </c>
      <c r="Q157">
        <v>1000</v>
      </c>
      <c r="X157">
        <v>4.0000000000000003E-5</v>
      </c>
      <c r="Y157">
        <v>73951.73</v>
      </c>
      <c r="Z157">
        <v>0</v>
      </c>
      <c r="AA157">
        <v>0</v>
      </c>
      <c r="AB157">
        <v>0</v>
      </c>
      <c r="AC157">
        <v>0</v>
      </c>
      <c r="AD157">
        <v>1</v>
      </c>
      <c r="AE157">
        <v>0</v>
      </c>
      <c r="AF157" t="s">
        <v>173</v>
      </c>
      <c r="AG157">
        <v>8.0000000000000007E-5</v>
      </c>
      <c r="AH157">
        <v>2</v>
      </c>
      <c r="AI157">
        <v>1473093222</v>
      </c>
      <c r="AJ157">
        <v>72</v>
      </c>
      <c r="AK157">
        <v>0</v>
      </c>
      <c r="AL157">
        <v>0</v>
      </c>
      <c r="AM157">
        <v>0</v>
      </c>
      <c r="AN157">
        <v>0</v>
      </c>
      <c r="AO157">
        <v>0</v>
      </c>
      <c r="AP157">
        <v>0</v>
      </c>
      <c r="AQ157">
        <v>0</v>
      </c>
      <c r="AR157">
        <v>0</v>
      </c>
    </row>
    <row r="158" spans="1:44" x14ac:dyDescent="0.2">
      <c r="A158">
        <f>ROW(Source!A516)</f>
        <v>516</v>
      </c>
      <c r="B158">
        <v>1473456469</v>
      </c>
      <c r="C158">
        <v>1473093226</v>
      </c>
      <c r="D158">
        <v>1441819193</v>
      </c>
      <c r="E158">
        <v>15514512</v>
      </c>
      <c r="F158">
        <v>1</v>
      </c>
      <c r="G158">
        <v>15514512</v>
      </c>
      <c r="H158">
        <v>1</v>
      </c>
      <c r="I158" t="s">
        <v>380</v>
      </c>
      <c r="J158" t="s">
        <v>3</v>
      </c>
      <c r="K158" t="s">
        <v>381</v>
      </c>
      <c r="L158">
        <v>1191</v>
      </c>
      <c r="N158">
        <v>1013</v>
      </c>
      <c r="O158" t="s">
        <v>382</v>
      </c>
      <c r="P158" t="s">
        <v>382</v>
      </c>
      <c r="Q158">
        <v>1</v>
      </c>
      <c r="X158">
        <v>0.56000000000000005</v>
      </c>
      <c r="Y158">
        <v>0</v>
      </c>
      <c r="Z158">
        <v>0</v>
      </c>
      <c r="AA158">
        <v>0</v>
      </c>
      <c r="AB158">
        <v>0</v>
      </c>
      <c r="AC158">
        <v>0</v>
      </c>
      <c r="AD158">
        <v>1</v>
      </c>
      <c r="AE158">
        <v>1</v>
      </c>
      <c r="AF158" t="s">
        <v>155</v>
      </c>
      <c r="AG158">
        <v>1.6800000000000002</v>
      </c>
      <c r="AH158">
        <v>2</v>
      </c>
      <c r="AI158">
        <v>1473093227</v>
      </c>
      <c r="AJ158">
        <v>73</v>
      </c>
      <c r="AK158">
        <v>0</v>
      </c>
      <c r="AL158">
        <v>0</v>
      </c>
      <c r="AM158">
        <v>0</v>
      </c>
      <c r="AN158">
        <v>0</v>
      </c>
      <c r="AO158">
        <v>0</v>
      </c>
      <c r="AP158">
        <v>0</v>
      </c>
      <c r="AQ158">
        <v>0</v>
      </c>
      <c r="AR158">
        <v>0</v>
      </c>
    </row>
    <row r="159" spans="1:44" x14ac:dyDescent="0.2">
      <c r="A159">
        <f>ROW(Source!A517)</f>
        <v>517</v>
      </c>
      <c r="B159">
        <v>1473456470</v>
      </c>
      <c r="C159">
        <v>1473093229</v>
      </c>
      <c r="D159">
        <v>1441819193</v>
      </c>
      <c r="E159">
        <v>15514512</v>
      </c>
      <c r="F159">
        <v>1</v>
      </c>
      <c r="G159">
        <v>15514512</v>
      </c>
      <c r="H159">
        <v>1</v>
      </c>
      <c r="I159" t="s">
        <v>380</v>
      </c>
      <c r="J159" t="s">
        <v>3</v>
      </c>
      <c r="K159" t="s">
        <v>381</v>
      </c>
      <c r="L159">
        <v>1191</v>
      </c>
      <c r="N159">
        <v>1013</v>
      </c>
      <c r="O159" t="s">
        <v>382</v>
      </c>
      <c r="P159" t="s">
        <v>382</v>
      </c>
      <c r="Q159">
        <v>1</v>
      </c>
      <c r="X159">
        <v>0.16</v>
      </c>
      <c r="Y159">
        <v>0</v>
      </c>
      <c r="Z159">
        <v>0</v>
      </c>
      <c r="AA159">
        <v>0</v>
      </c>
      <c r="AB159">
        <v>0</v>
      </c>
      <c r="AC159">
        <v>0</v>
      </c>
      <c r="AD159">
        <v>1</v>
      </c>
      <c r="AE159">
        <v>1</v>
      </c>
      <c r="AF159" t="s">
        <v>3</v>
      </c>
      <c r="AG159">
        <v>0.16</v>
      </c>
      <c r="AH159">
        <v>2</v>
      </c>
      <c r="AI159">
        <v>1473093230</v>
      </c>
      <c r="AJ159">
        <v>74</v>
      </c>
      <c r="AK159">
        <v>0</v>
      </c>
      <c r="AL159">
        <v>0</v>
      </c>
      <c r="AM159">
        <v>0</v>
      </c>
      <c r="AN159">
        <v>0</v>
      </c>
      <c r="AO159">
        <v>0</v>
      </c>
      <c r="AP159">
        <v>0</v>
      </c>
      <c r="AQ159">
        <v>0</v>
      </c>
      <c r="AR159">
        <v>0</v>
      </c>
    </row>
    <row r="160" spans="1:44" x14ac:dyDescent="0.2">
      <c r="A160">
        <f>ROW(Source!A518)</f>
        <v>518</v>
      </c>
      <c r="B160">
        <v>1473456473</v>
      </c>
      <c r="C160">
        <v>1473093232</v>
      </c>
      <c r="D160">
        <v>1441819193</v>
      </c>
      <c r="E160">
        <v>15514512</v>
      </c>
      <c r="F160">
        <v>1</v>
      </c>
      <c r="G160">
        <v>15514512</v>
      </c>
      <c r="H160">
        <v>1</v>
      </c>
      <c r="I160" t="s">
        <v>380</v>
      </c>
      <c r="J160" t="s">
        <v>3</v>
      </c>
      <c r="K160" t="s">
        <v>381</v>
      </c>
      <c r="L160">
        <v>1191</v>
      </c>
      <c r="N160">
        <v>1013</v>
      </c>
      <c r="O160" t="s">
        <v>382</v>
      </c>
      <c r="P160" t="s">
        <v>382</v>
      </c>
      <c r="Q160">
        <v>1</v>
      </c>
      <c r="X160">
        <v>0.3</v>
      </c>
      <c r="Y160">
        <v>0</v>
      </c>
      <c r="Z160">
        <v>0</v>
      </c>
      <c r="AA160">
        <v>0</v>
      </c>
      <c r="AB160">
        <v>0</v>
      </c>
      <c r="AC160">
        <v>0</v>
      </c>
      <c r="AD160">
        <v>1</v>
      </c>
      <c r="AE160">
        <v>1</v>
      </c>
      <c r="AF160" t="s">
        <v>173</v>
      </c>
      <c r="AG160">
        <v>0.6</v>
      </c>
      <c r="AH160">
        <v>2</v>
      </c>
      <c r="AI160">
        <v>1473093233</v>
      </c>
      <c r="AJ160">
        <v>75</v>
      </c>
      <c r="AK160">
        <v>0</v>
      </c>
      <c r="AL160">
        <v>0</v>
      </c>
      <c r="AM160">
        <v>0</v>
      </c>
      <c r="AN160">
        <v>0</v>
      </c>
      <c r="AO160">
        <v>0</v>
      </c>
      <c r="AP160">
        <v>0</v>
      </c>
      <c r="AQ160">
        <v>0</v>
      </c>
      <c r="AR160">
        <v>0</v>
      </c>
    </row>
    <row r="161" spans="1:44" x14ac:dyDescent="0.2">
      <c r="A161">
        <f>ROW(Source!A518)</f>
        <v>518</v>
      </c>
      <c r="B161">
        <v>1473456474</v>
      </c>
      <c r="C161">
        <v>1473093232</v>
      </c>
      <c r="D161">
        <v>1441836235</v>
      </c>
      <c r="E161">
        <v>1</v>
      </c>
      <c r="F161">
        <v>1</v>
      </c>
      <c r="G161">
        <v>15514512</v>
      </c>
      <c r="H161">
        <v>3</v>
      </c>
      <c r="I161" t="s">
        <v>387</v>
      </c>
      <c r="J161" t="s">
        <v>388</v>
      </c>
      <c r="K161" t="s">
        <v>389</v>
      </c>
      <c r="L161">
        <v>1346</v>
      </c>
      <c r="N161">
        <v>1009</v>
      </c>
      <c r="O161" t="s">
        <v>390</v>
      </c>
      <c r="P161" t="s">
        <v>390</v>
      </c>
      <c r="Q161">
        <v>1</v>
      </c>
      <c r="X161">
        <v>0.05</v>
      </c>
      <c r="Y161">
        <v>31.49</v>
      </c>
      <c r="Z161">
        <v>0</v>
      </c>
      <c r="AA161">
        <v>0</v>
      </c>
      <c r="AB161">
        <v>0</v>
      </c>
      <c r="AC161">
        <v>0</v>
      </c>
      <c r="AD161">
        <v>1</v>
      </c>
      <c r="AE161">
        <v>0</v>
      </c>
      <c r="AF161" t="s">
        <v>173</v>
      </c>
      <c r="AG161">
        <v>0.1</v>
      </c>
      <c r="AH161">
        <v>2</v>
      </c>
      <c r="AI161">
        <v>1473093234</v>
      </c>
      <c r="AJ161">
        <v>76</v>
      </c>
      <c r="AK161">
        <v>0</v>
      </c>
      <c r="AL161">
        <v>0</v>
      </c>
      <c r="AM161">
        <v>0</v>
      </c>
      <c r="AN161">
        <v>0</v>
      </c>
      <c r="AO161">
        <v>0</v>
      </c>
      <c r="AP161">
        <v>0</v>
      </c>
      <c r="AQ161">
        <v>0</v>
      </c>
      <c r="AR161">
        <v>0</v>
      </c>
    </row>
    <row r="162" spans="1:44" x14ac:dyDescent="0.2">
      <c r="A162">
        <f>ROW(Source!A518)</f>
        <v>518</v>
      </c>
      <c r="B162">
        <v>1473456475</v>
      </c>
      <c r="C162">
        <v>1473093232</v>
      </c>
      <c r="D162">
        <v>1441834628</v>
      </c>
      <c r="E162">
        <v>1</v>
      </c>
      <c r="F162">
        <v>1</v>
      </c>
      <c r="G162">
        <v>15514512</v>
      </c>
      <c r="H162">
        <v>3</v>
      </c>
      <c r="I162" t="s">
        <v>436</v>
      </c>
      <c r="J162" t="s">
        <v>437</v>
      </c>
      <c r="K162" t="s">
        <v>438</v>
      </c>
      <c r="L162">
        <v>1348</v>
      </c>
      <c r="N162">
        <v>1009</v>
      </c>
      <c r="O162" t="s">
        <v>401</v>
      </c>
      <c r="P162" t="s">
        <v>401</v>
      </c>
      <c r="Q162">
        <v>1000</v>
      </c>
      <c r="X162">
        <v>4.0000000000000003E-5</v>
      </c>
      <c r="Y162">
        <v>73951.73</v>
      </c>
      <c r="Z162">
        <v>0</v>
      </c>
      <c r="AA162">
        <v>0</v>
      </c>
      <c r="AB162">
        <v>0</v>
      </c>
      <c r="AC162">
        <v>0</v>
      </c>
      <c r="AD162">
        <v>1</v>
      </c>
      <c r="AE162">
        <v>0</v>
      </c>
      <c r="AF162" t="s">
        <v>173</v>
      </c>
      <c r="AG162">
        <v>8.0000000000000007E-5</v>
      </c>
      <c r="AH162">
        <v>2</v>
      </c>
      <c r="AI162">
        <v>1473093235</v>
      </c>
      <c r="AJ162">
        <v>77</v>
      </c>
      <c r="AK162">
        <v>0</v>
      </c>
      <c r="AL162">
        <v>0</v>
      </c>
      <c r="AM162">
        <v>0</v>
      </c>
      <c r="AN162">
        <v>0</v>
      </c>
      <c r="AO162">
        <v>0</v>
      </c>
      <c r="AP162">
        <v>0</v>
      </c>
      <c r="AQ162">
        <v>0</v>
      </c>
      <c r="AR162">
        <v>0</v>
      </c>
    </row>
    <row r="163" spans="1:44" x14ac:dyDescent="0.2">
      <c r="A163">
        <f>ROW(Source!A519)</f>
        <v>519</v>
      </c>
      <c r="B163">
        <v>1473456700</v>
      </c>
      <c r="C163">
        <v>1473093239</v>
      </c>
      <c r="D163">
        <v>1441819193</v>
      </c>
      <c r="E163">
        <v>15514512</v>
      </c>
      <c r="F163">
        <v>1</v>
      </c>
      <c r="G163">
        <v>15514512</v>
      </c>
      <c r="H163">
        <v>1</v>
      </c>
      <c r="I163" t="s">
        <v>380</v>
      </c>
      <c r="J163" t="s">
        <v>3</v>
      </c>
      <c r="K163" t="s">
        <v>381</v>
      </c>
      <c r="L163">
        <v>1191</v>
      </c>
      <c r="N163">
        <v>1013</v>
      </c>
      <c r="O163" t="s">
        <v>382</v>
      </c>
      <c r="P163" t="s">
        <v>382</v>
      </c>
      <c r="Q163">
        <v>1</v>
      </c>
      <c r="X163">
        <v>0.17</v>
      </c>
      <c r="Y163">
        <v>0</v>
      </c>
      <c r="Z163">
        <v>0</v>
      </c>
      <c r="AA163">
        <v>0</v>
      </c>
      <c r="AB163">
        <v>0</v>
      </c>
      <c r="AC163">
        <v>0</v>
      </c>
      <c r="AD163">
        <v>1</v>
      </c>
      <c r="AE163">
        <v>1</v>
      </c>
      <c r="AF163" t="s">
        <v>28</v>
      </c>
      <c r="AG163">
        <v>0.68</v>
      </c>
      <c r="AH163">
        <v>2</v>
      </c>
      <c r="AI163">
        <v>1473093240</v>
      </c>
      <c r="AJ163">
        <v>78</v>
      </c>
      <c r="AK163">
        <v>0</v>
      </c>
      <c r="AL163">
        <v>0</v>
      </c>
      <c r="AM163">
        <v>0</v>
      </c>
      <c r="AN163">
        <v>0</v>
      </c>
      <c r="AO163">
        <v>0</v>
      </c>
      <c r="AP163">
        <v>0</v>
      </c>
      <c r="AQ163">
        <v>0</v>
      </c>
      <c r="AR163">
        <v>0</v>
      </c>
    </row>
    <row r="164" spans="1:44" x14ac:dyDescent="0.2">
      <c r="A164">
        <f>ROW(Source!A519)</f>
        <v>519</v>
      </c>
      <c r="B164">
        <v>1473456707</v>
      </c>
      <c r="C164">
        <v>1473093239</v>
      </c>
      <c r="D164">
        <v>1441834258</v>
      </c>
      <c r="E164">
        <v>1</v>
      </c>
      <c r="F164">
        <v>1</v>
      </c>
      <c r="G164">
        <v>15514512</v>
      </c>
      <c r="H164">
        <v>2</v>
      </c>
      <c r="I164" t="s">
        <v>383</v>
      </c>
      <c r="J164" t="s">
        <v>384</v>
      </c>
      <c r="K164" t="s">
        <v>385</v>
      </c>
      <c r="L164">
        <v>1368</v>
      </c>
      <c r="N164">
        <v>1011</v>
      </c>
      <c r="O164" t="s">
        <v>386</v>
      </c>
      <c r="P164" t="s">
        <v>386</v>
      </c>
      <c r="Q164">
        <v>1</v>
      </c>
      <c r="X164">
        <v>0.01</v>
      </c>
      <c r="Y164">
        <v>0</v>
      </c>
      <c r="Z164">
        <v>1303.01</v>
      </c>
      <c r="AA164">
        <v>826.2</v>
      </c>
      <c r="AB164">
        <v>0</v>
      </c>
      <c r="AC164">
        <v>0</v>
      </c>
      <c r="AD164">
        <v>1</v>
      </c>
      <c r="AE164">
        <v>0</v>
      </c>
      <c r="AF164" t="s">
        <v>28</v>
      </c>
      <c r="AG164">
        <v>0.04</v>
      </c>
      <c r="AH164">
        <v>2</v>
      </c>
      <c r="AI164">
        <v>1473093241</v>
      </c>
      <c r="AJ164">
        <v>79</v>
      </c>
      <c r="AK164">
        <v>0</v>
      </c>
      <c r="AL164">
        <v>0</v>
      </c>
      <c r="AM164">
        <v>0</v>
      </c>
      <c r="AN164">
        <v>0</v>
      </c>
      <c r="AO164">
        <v>0</v>
      </c>
      <c r="AP164">
        <v>0</v>
      </c>
      <c r="AQ164">
        <v>0</v>
      </c>
      <c r="AR164">
        <v>0</v>
      </c>
    </row>
    <row r="165" spans="1:44" x14ac:dyDescent="0.2">
      <c r="A165">
        <f>ROW(Source!A519)</f>
        <v>519</v>
      </c>
      <c r="B165">
        <v>1473456709</v>
      </c>
      <c r="C165">
        <v>1473093239</v>
      </c>
      <c r="D165">
        <v>1441836186</v>
      </c>
      <c r="E165">
        <v>1</v>
      </c>
      <c r="F165">
        <v>1</v>
      </c>
      <c r="G165">
        <v>15514512</v>
      </c>
      <c r="H165">
        <v>3</v>
      </c>
      <c r="I165" t="s">
        <v>430</v>
      </c>
      <c r="J165" t="s">
        <v>431</v>
      </c>
      <c r="K165" t="s">
        <v>432</v>
      </c>
      <c r="L165">
        <v>1346</v>
      </c>
      <c r="N165">
        <v>1009</v>
      </c>
      <c r="O165" t="s">
        <v>390</v>
      </c>
      <c r="P165" t="s">
        <v>390</v>
      </c>
      <c r="Q165">
        <v>1</v>
      </c>
      <c r="X165">
        <v>0.01</v>
      </c>
      <c r="Y165">
        <v>494.57</v>
      </c>
      <c r="Z165">
        <v>0</v>
      </c>
      <c r="AA165">
        <v>0</v>
      </c>
      <c r="AB165">
        <v>0</v>
      </c>
      <c r="AC165">
        <v>0</v>
      </c>
      <c r="AD165">
        <v>1</v>
      </c>
      <c r="AE165">
        <v>0</v>
      </c>
      <c r="AF165" t="s">
        <v>28</v>
      </c>
      <c r="AG165">
        <v>0.04</v>
      </c>
      <c r="AH165">
        <v>2</v>
      </c>
      <c r="AI165">
        <v>1473093242</v>
      </c>
      <c r="AJ165">
        <v>80</v>
      </c>
      <c r="AK165">
        <v>0</v>
      </c>
      <c r="AL165">
        <v>0</v>
      </c>
      <c r="AM165">
        <v>0</v>
      </c>
      <c r="AN165">
        <v>0</v>
      </c>
      <c r="AO165">
        <v>0</v>
      </c>
      <c r="AP165">
        <v>0</v>
      </c>
      <c r="AQ165">
        <v>0</v>
      </c>
      <c r="AR165">
        <v>0</v>
      </c>
    </row>
    <row r="166" spans="1:44" x14ac:dyDescent="0.2">
      <c r="A166">
        <f>ROW(Source!A519)</f>
        <v>519</v>
      </c>
      <c r="B166">
        <v>1473456710</v>
      </c>
      <c r="C166">
        <v>1473093239</v>
      </c>
      <c r="D166">
        <v>1441836230</v>
      </c>
      <c r="E166">
        <v>1</v>
      </c>
      <c r="F166">
        <v>1</v>
      </c>
      <c r="G166">
        <v>15514512</v>
      </c>
      <c r="H166">
        <v>3</v>
      </c>
      <c r="I166" t="s">
        <v>433</v>
      </c>
      <c r="J166" t="s">
        <v>434</v>
      </c>
      <c r="K166" t="s">
        <v>435</v>
      </c>
      <c r="L166">
        <v>1327</v>
      </c>
      <c r="N166">
        <v>1005</v>
      </c>
      <c r="O166" t="s">
        <v>419</v>
      </c>
      <c r="P166" t="s">
        <v>419</v>
      </c>
      <c r="Q166">
        <v>1</v>
      </c>
      <c r="X166">
        <v>0.02</v>
      </c>
      <c r="Y166">
        <v>46</v>
      </c>
      <c r="Z166">
        <v>0</v>
      </c>
      <c r="AA166">
        <v>0</v>
      </c>
      <c r="AB166">
        <v>0</v>
      </c>
      <c r="AC166">
        <v>0</v>
      </c>
      <c r="AD166">
        <v>1</v>
      </c>
      <c r="AE166">
        <v>0</v>
      </c>
      <c r="AF166" t="s">
        <v>28</v>
      </c>
      <c r="AG166">
        <v>0.08</v>
      </c>
      <c r="AH166">
        <v>2</v>
      </c>
      <c r="AI166">
        <v>1473093243</v>
      </c>
      <c r="AJ166">
        <v>81</v>
      </c>
      <c r="AK166">
        <v>0</v>
      </c>
      <c r="AL166">
        <v>0</v>
      </c>
      <c r="AM166">
        <v>0</v>
      </c>
      <c r="AN166">
        <v>0</v>
      </c>
      <c r="AO166">
        <v>0</v>
      </c>
      <c r="AP166">
        <v>0</v>
      </c>
      <c r="AQ166">
        <v>0</v>
      </c>
      <c r="AR166">
        <v>0</v>
      </c>
    </row>
    <row r="167" spans="1:44" x14ac:dyDescent="0.2">
      <c r="A167">
        <f>ROW(Source!A520)</f>
        <v>520</v>
      </c>
      <c r="B167">
        <v>1473457202</v>
      </c>
      <c r="C167">
        <v>1473093248</v>
      </c>
      <c r="D167">
        <v>1441819193</v>
      </c>
      <c r="E167">
        <v>15514512</v>
      </c>
      <c r="F167">
        <v>1</v>
      </c>
      <c r="G167">
        <v>15514512</v>
      </c>
      <c r="H167">
        <v>1</v>
      </c>
      <c r="I167" t="s">
        <v>380</v>
      </c>
      <c r="J167" t="s">
        <v>3</v>
      </c>
      <c r="K167" t="s">
        <v>381</v>
      </c>
      <c r="L167">
        <v>1191</v>
      </c>
      <c r="N167">
        <v>1013</v>
      </c>
      <c r="O167" t="s">
        <v>382</v>
      </c>
      <c r="P167" t="s">
        <v>382</v>
      </c>
      <c r="Q167">
        <v>1</v>
      </c>
      <c r="X167">
        <v>0.3</v>
      </c>
      <c r="Y167">
        <v>0</v>
      </c>
      <c r="Z167">
        <v>0</v>
      </c>
      <c r="AA167">
        <v>0</v>
      </c>
      <c r="AB167">
        <v>0</v>
      </c>
      <c r="AC167">
        <v>0</v>
      </c>
      <c r="AD167">
        <v>1</v>
      </c>
      <c r="AE167">
        <v>1</v>
      </c>
      <c r="AF167" t="s">
        <v>173</v>
      </c>
      <c r="AG167">
        <v>0.6</v>
      </c>
      <c r="AH167">
        <v>2</v>
      </c>
      <c r="AI167">
        <v>1473093249</v>
      </c>
      <c r="AJ167">
        <v>82</v>
      </c>
      <c r="AK167">
        <v>0</v>
      </c>
      <c r="AL167">
        <v>0</v>
      </c>
      <c r="AM167">
        <v>0</v>
      </c>
      <c r="AN167">
        <v>0</v>
      </c>
      <c r="AO167">
        <v>0</v>
      </c>
      <c r="AP167">
        <v>0</v>
      </c>
      <c r="AQ167">
        <v>0</v>
      </c>
      <c r="AR167">
        <v>0</v>
      </c>
    </row>
    <row r="168" spans="1:44" x14ac:dyDescent="0.2">
      <c r="A168">
        <f>ROW(Source!A520)</f>
        <v>520</v>
      </c>
      <c r="B168">
        <v>1473457206</v>
      </c>
      <c r="C168">
        <v>1473093248</v>
      </c>
      <c r="D168">
        <v>1441836235</v>
      </c>
      <c r="E168">
        <v>1</v>
      </c>
      <c r="F168">
        <v>1</v>
      </c>
      <c r="G168">
        <v>15514512</v>
      </c>
      <c r="H168">
        <v>3</v>
      </c>
      <c r="I168" t="s">
        <v>387</v>
      </c>
      <c r="J168" t="s">
        <v>388</v>
      </c>
      <c r="K168" t="s">
        <v>389</v>
      </c>
      <c r="L168">
        <v>1346</v>
      </c>
      <c r="N168">
        <v>1009</v>
      </c>
      <c r="O168" t="s">
        <v>390</v>
      </c>
      <c r="P168" t="s">
        <v>390</v>
      </c>
      <c r="Q168">
        <v>1</v>
      </c>
      <c r="X168">
        <v>0.05</v>
      </c>
      <c r="Y168">
        <v>31.49</v>
      </c>
      <c r="Z168">
        <v>0</v>
      </c>
      <c r="AA168">
        <v>0</v>
      </c>
      <c r="AB168">
        <v>0</v>
      </c>
      <c r="AC168">
        <v>0</v>
      </c>
      <c r="AD168">
        <v>1</v>
      </c>
      <c r="AE168">
        <v>0</v>
      </c>
      <c r="AF168" t="s">
        <v>173</v>
      </c>
      <c r="AG168">
        <v>0.1</v>
      </c>
      <c r="AH168">
        <v>2</v>
      </c>
      <c r="AI168">
        <v>1473093250</v>
      </c>
      <c r="AJ168">
        <v>83</v>
      </c>
      <c r="AK168">
        <v>0</v>
      </c>
      <c r="AL168">
        <v>0</v>
      </c>
      <c r="AM168">
        <v>0</v>
      </c>
      <c r="AN168">
        <v>0</v>
      </c>
      <c r="AO168">
        <v>0</v>
      </c>
      <c r="AP168">
        <v>0</v>
      </c>
      <c r="AQ168">
        <v>0</v>
      </c>
      <c r="AR168">
        <v>0</v>
      </c>
    </row>
    <row r="169" spans="1:44" x14ac:dyDescent="0.2">
      <c r="A169">
        <f>ROW(Source!A520)</f>
        <v>520</v>
      </c>
      <c r="B169">
        <v>1473457208</v>
      </c>
      <c r="C169">
        <v>1473093248</v>
      </c>
      <c r="D169">
        <v>1441834628</v>
      </c>
      <c r="E169">
        <v>1</v>
      </c>
      <c r="F169">
        <v>1</v>
      </c>
      <c r="G169">
        <v>15514512</v>
      </c>
      <c r="H169">
        <v>3</v>
      </c>
      <c r="I169" t="s">
        <v>436</v>
      </c>
      <c r="J169" t="s">
        <v>437</v>
      </c>
      <c r="K169" t="s">
        <v>438</v>
      </c>
      <c r="L169">
        <v>1348</v>
      </c>
      <c r="N169">
        <v>1009</v>
      </c>
      <c r="O169" t="s">
        <v>401</v>
      </c>
      <c r="P169" t="s">
        <v>401</v>
      </c>
      <c r="Q169">
        <v>1000</v>
      </c>
      <c r="X169">
        <v>4.0000000000000003E-5</v>
      </c>
      <c r="Y169">
        <v>73951.73</v>
      </c>
      <c r="Z169">
        <v>0</v>
      </c>
      <c r="AA169">
        <v>0</v>
      </c>
      <c r="AB169">
        <v>0</v>
      </c>
      <c r="AC169">
        <v>0</v>
      </c>
      <c r="AD169">
        <v>1</v>
      </c>
      <c r="AE169">
        <v>0</v>
      </c>
      <c r="AF169" t="s">
        <v>173</v>
      </c>
      <c r="AG169">
        <v>8.0000000000000007E-5</v>
      </c>
      <c r="AH169">
        <v>2</v>
      </c>
      <c r="AI169">
        <v>1473093251</v>
      </c>
      <c r="AJ169">
        <v>84</v>
      </c>
      <c r="AK169">
        <v>0</v>
      </c>
      <c r="AL169">
        <v>0</v>
      </c>
      <c r="AM169">
        <v>0</v>
      </c>
      <c r="AN169">
        <v>0</v>
      </c>
      <c r="AO169">
        <v>0</v>
      </c>
      <c r="AP169">
        <v>0</v>
      </c>
      <c r="AQ169">
        <v>0</v>
      </c>
      <c r="AR169">
        <v>0</v>
      </c>
    </row>
    <row r="170" spans="1:44" x14ac:dyDescent="0.2">
      <c r="A170">
        <f>ROW(Source!A521)</f>
        <v>521</v>
      </c>
      <c r="B170">
        <v>1473457587</v>
      </c>
      <c r="C170">
        <v>1473093255</v>
      </c>
      <c r="D170">
        <v>1441819193</v>
      </c>
      <c r="E170">
        <v>15514512</v>
      </c>
      <c r="F170">
        <v>1</v>
      </c>
      <c r="G170">
        <v>15514512</v>
      </c>
      <c r="H170">
        <v>1</v>
      </c>
      <c r="I170" t="s">
        <v>380</v>
      </c>
      <c r="J170" t="s">
        <v>3</v>
      </c>
      <c r="K170" t="s">
        <v>381</v>
      </c>
      <c r="L170">
        <v>1191</v>
      </c>
      <c r="N170">
        <v>1013</v>
      </c>
      <c r="O170" t="s">
        <v>382</v>
      </c>
      <c r="P170" t="s">
        <v>382</v>
      </c>
      <c r="Q170">
        <v>1</v>
      </c>
      <c r="X170">
        <v>0.56000000000000005</v>
      </c>
      <c r="Y170">
        <v>0</v>
      </c>
      <c r="Z170">
        <v>0</v>
      </c>
      <c r="AA170">
        <v>0</v>
      </c>
      <c r="AB170">
        <v>0</v>
      </c>
      <c r="AC170">
        <v>0</v>
      </c>
      <c r="AD170">
        <v>1</v>
      </c>
      <c r="AE170">
        <v>1</v>
      </c>
      <c r="AF170" t="s">
        <v>155</v>
      </c>
      <c r="AG170">
        <v>1.6800000000000002</v>
      </c>
      <c r="AH170">
        <v>2</v>
      </c>
      <c r="AI170">
        <v>1473093256</v>
      </c>
      <c r="AJ170">
        <v>85</v>
      </c>
      <c r="AK170">
        <v>0</v>
      </c>
      <c r="AL170">
        <v>0</v>
      </c>
      <c r="AM170">
        <v>0</v>
      </c>
      <c r="AN170">
        <v>0</v>
      </c>
      <c r="AO170">
        <v>0</v>
      </c>
      <c r="AP170">
        <v>0</v>
      </c>
      <c r="AQ170">
        <v>0</v>
      </c>
      <c r="AR170">
        <v>0</v>
      </c>
    </row>
    <row r="171" spans="1:44" x14ac:dyDescent="0.2">
      <c r="A171">
        <f>ROW(Source!A522)</f>
        <v>522</v>
      </c>
      <c r="B171">
        <v>1473457595</v>
      </c>
      <c r="C171">
        <v>1473093258</v>
      </c>
      <c r="D171">
        <v>1441819193</v>
      </c>
      <c r="E171">
        <v>15514512</v>
      </c>
      <c r="F171">
        <v>1</v>
      </c>
      <c r="G171">
        <v>15514512</v>
      </c>
      <c r="H171">
        <v>1</v>
      </c>
      <c r="I171" t="s">
        <v>380</v>
      </c>
      <c r="J171" t="s">
        <v>3</v>
      </c>
      <c r="K171" t="s">
        <v>381</v>
      </c>
      <c r="L171">
        <v>1191</v>
      </c>
      <c r="N171">
        <v>1013</v>
      </c>
      <c r="O171" t="s">
        <v>382</v>
      </c>
      <c r="P171" t="s">
        <v>382</v>
      </c>
      <c r="Q171">
        <v>1</v>
      </c>
      <c r="X171">
        <v>0.16</v>
      </c>
      <c r="Y171">
        <v>0</v>
      </c>
      <c r="Z171">
        <v>0</v>
      </c>
      <c r="AA171">
        <v>0</v>
      </c>
      <c r="AB171">
        <v>0</v>
      </c>
      <c r="AC171">
        <v>0</v>
      </c>
      <c r="AD171">
        <v>1</v>
      </c>
      <c r="AE171">
        <v>1</v>
      </c>
      <c r="AF171" t="s">
        <v>3</v>
      </c>
      <c r="AG171">
        <v>0.16</v>
      </c>
      <c r="AH171">
        <v>2</v>
      </c>
      <c r="AI171">
        <v>1473093259</v>
      </c>
      <c r="AJ171">
        <v>86</v>
      </c>
      <c r="AK171">
        <v>0</v>
      </c>
      <c r="AL171">
        <v>0</v>
      </c>
      <c r="AM171">
        <v>0</v>
      </c>
      <c r="AN171">
        <v>0</v>
      </c>
      <c r="AO171">
        <v>0</v>
      </c>
      <c r="AP171">
        <v>0</v>
      </c>
      <c r="AQ171">
        <v>0</v>
      </c>
      <c r="AR171">
        <v>0</v>
      </c>
    </row>
    <row r="172" spans="1:44" x14ac:dyDescent="0.2">
      <c r="A172">
        <f>ROW(Source!A523)</f>
        <v>523</v>
      </c>
      <c r="B172">
        <v>1473457616</v>
      </c>
      <c r="C172">
        <v>1473093261</v>
      </c>
      <c r="D172">
        <v>1441819193</v>
      </c>
      <c r="E172">
        <v>15514512</v>
      </c>
      <c r="F172">
        <v>1</v>
      </c>
      <c r="G172">
        <v>15514512</v>
      </c>
      <c r="H172">
        <v>1</v>
      </c>
      <c r="I172" t="s">
        <v>380</v>
      </c>
      <c r="J172" t="s">
        <v>3</v>
      </c>
      <c r="K172" t="s">
        <v>381</v>
      </c>
      <c r="L172">
        <v>1191</v>
      </c>
      <c r="N172">
        <v>1013</v>
      </c>
      <c r="O172" t="s">
        <v>382</v>
      </c>
      <c r="P172" t="s">
        <v>382</v>
      </c>
      <c r="Q172">
        <v>1</v>
      </c>
      <c r="X172">
        <v>0.3</v>
      </c>
      <c r="Y172">
        <v>0</v>
      </c>
      <c r="Z172">
        <v>0</v>
      </c>
      <c r="AA172">
        <v>0</v>
      </c>
      <c r="AB172">
        <v>0</v>
      </c>
      <c r="AC172">
        <v>0</v>
      </c>
      <c r="AD172">
        <v>1</v>
      </c>
      <c r="AE172">
        <v>1</v>
      </c>
      <c r="AF172" t="s">
        <v>173</v>
      </c>
      <c r="AG172">
        <v>0.6</v>
      </c>
      <c r="AH172">
        <v>2</v>
      </c>
      <c r="AI172">
        <v>1473093262</v>
      </c>
      <c r="AJ172">
        <v>87</v>
      </c>
      <c r="AK172">
        <v>0</v>
      </c>
      <c r="AL172">
        <v>0</v>
      </c>
      <c r="AM172">
        <v>0</v>
      </c>
      <c r="AN172">
        <v>0</v>
      </c>
      <c r="AO172">
        <v>0</v>
      </c>
      <c r="AP172">
        <v>0</v>
      </c>
      <c r="AQ172">
        <v>0</v>
      </c>
      <c r="AR172">
        <v>0</v>
      </c>
    </row>
    <row r="173" spans="1:44" x14ac:dyDescent="0.2">
      <c r="A173">
        <f>ROW(Source!A523)</f>
        <v>523</v>
      </c>
      <c r="B173">
        <v>1473457617</v>
      </c>
      <c r="C173">
        <v>1473093261</v>
      </c>
      <c r="D173">
        <v>1441836235</v>
      </c>
      <c r="E173">
        <v>1</v>
      </c>
      <c r="F173">
        <v>1</v>
      </c>
      <c r="G173">
        <v>15514512</v>
      </c>
      <c r="H173">
        <v>3</v>
      </c>
      <c r="I173" t="s">
        <v>387</v>
      </c>
      <c r="J173" t="s">
        <v>388</v>
      </c>
      <c r="K173" t="s">
        <v>389</v>
      </c>
      <c r="L173">
        <v>1346</v>
      </c>
      <c r="N173">
        <v>1009</v>
      </c>
      <c r="O173" t="s">
        <v>390</v>
      </c>
      <c r="P173" t="s">
        <v>390</v>
      </c>
      <c r="Q173">
        <v>1</v>
      </c>
      <c r="X173">
        <v>0.05</v>
      </c>
      <c r="Y173">
        <v>31.49</v>
      </c>
      <c r="Z173">
        <v>0</v>
      </c>
      <c r="AA173">
        <v>0</v>
      </c>
      <c r="AB173">
        <v>0</v>
      </c>
      <c r="AC173">
        <v>0</v>
      </c>
      <c r="AD173">
        <v>1</v>
      </c>
      <c r="AE173">
        <v>0</v>
      </c>
      <c r="AF173" t="s">
        <v>173</v>
      </c>
      <c r="AG173">
        <v>0.1</v>
      </c>
      <c r="AH173">
        <v>2</v>
      </c>
      <c r="AI173">
        <v>1473093263</v>
      </c>
      <c r="AJ173">
        <v>88</v>
      </c>
      <c r="AK173">
        <v>0</v>
      </c>
      <c r="AL173">
        <v>0</v>
      </c>
      <c r="AM173">
        <v>0</v>
      </c>
      <c r="AN173">
        <v>0</v>
      </c>
      <c r="AO173">
        <v>0</v>
      </c>
      <c r="AP173">
        <v>0</v>
      </c>
      <c r="AQ173">
        <v>0</v>
      </c>
      <c r="AR173">
        <v>0</v>
      </c>
    </row>
    <row r="174" spans="1:44" x14ac:dyDescent="0.2">
      <c r="A174">
        <f>ROW(Source!A523)</f>
        <v>523</v>
      </c>
      <c r="B174">
        <v>1473457618</v>
      </c>
      <c r="C174">
        <v>1473093261</v>
      </c>
      <c r="D174">
        <v>1441834628</v>
      </c>
      <c r="E174">
        <v>1</v>
      </c>
      <c r="F174">
        <v>1</v>
      </c>
      <c r="G174">
        <v>15514512</v>
      </c>
      <c r="H174">
        <v>3</v>
      </c>
      <c r="I174" t="s">
        <v>436</v>
      </c>
      <c r="J174" t="s">
        <v>437</v>
      </c>
      <c r="K174" t="s">
        <v>438</v>
      </c>
      <c r="L174">
        <v>1348</v>
      </c>
      <c r="N174">
        <v>1009</v>
      </c>
      <c r="O174" t="s">
        <v>401</v>
      </c>
      <c r="P174" t="s">
        <v>401</v>
      </c>
      <c r="Q174">
        <v>1000</v>
      </c>
      <c r="X174">
        <v>4.0000000000000003E-5</v>
      </c>
      <c r="Y174">
        <v>73951.73</v>
      </c>
      <c r="Z174">
        <v>0</v>
      </c>
      <c r="AA174">
        <v>0</v>
      </c>
      <c r="AB174">
        <v>0</v>
      </c>
      <c r="AC174">
        <v>0</v>
      </c>
      <c r="AD174">
        <v>1</v>
      </c>
      <c r="AE174">
        <v>0</v>
      </c>
      <c r="AF174" t="s">
        <v>173</v>
      </c>
      <c r="AG174">
        <v>8.0000000000000007E-5</v>
      </c>
      <c r="AH174">
        <v>2</v>
      </c>
      <c r="AI174">
        <v>1473093264</v>
      </c>
      <c r="AJ174">
        <v>89</v>
      </c>
      <c r="AK174">
        <v>0</v>
      </c>
      <c r="AL174">
        <v>0</v>
      </c>
      <c r="AM174">
        <v>0</v>
      </c>
      <c r="AN174">
        <v>0</v>
      </c>
      <c r="AO174">
        <v>0</v>
      </c>
      <c r="AP174">
        <v>0</v>
      </c>
      <c r="AQ174">
        <v>0</v>
      </c>
      <c r="AR174">
        <v>0</v>
      </c>
    </row>
    <row r="175" spans="1:44" x14ac:dyDescent="0.2">
      <c r="A175">
        <f>ROW(Source!A524)</f>
        <v>524</v>
      </c>
      <c r="B175">
        <v>1473457652</v>
      </c>
      <c r="C175">
        <v>1473093268</v>
      </c>
      <c r="D175">
        <v>1441819193</v>
      </c>
      <c r="E175">
        <v>15514512</v>
      </c>
      <c r="F175">
        <v>1</v>
      </c>
      <c r="G175">
        <v>15514512</v>
      </c>
      <c r="H175">
        <v>1</v>
      </c>
      <c r="I175" t="s">
        <v>380</v>
      </c>
      <c r="J175" t="s">
        <v>3</v>
      </c>
      <c r="K175" t="s">
        <v>381</v>
      </c>
      <c r="L175">
        <v>1191</v>
      </c>
      <c r="N175">
        <v>1013</v>
      </c>
      <c r="O175" t="s">
        <v>382</v>
      </c>
      <c r="P175" t="s">
        <v>382</v>
      </c>
      <c r="Q175">
        <v>1</v>
      </c>
      <c r="X175">
        <v>0.17</v>
      </c>
      <c r="Y175">
        <v>0</v>
      </c>
      <c r="Z175">
        <v>0</v>
      </c>
      <c r="AA175">
        <v>0</v>
      </c>
      <c r="AB175">
        <v>0</v>
      </c>
      <c r="AC175">
        <v>0</v>
      </c>
      <c r="AD175">
        <v>1</v>
      </c>
      <c r="AE175">
        <v>1</v>
      </c>
      <c r="AF175" t="s">
        <v>28</v>
      </c>
      <c r="AG175">
        <v>0.68</v>
      </c>
      <c r="AH175">
        <v>2</v>
      </c>
      <c r="AI175">
        <v>1473093269</v>
      </c>
      <c r="AJ175">
        <v>90</v>
      </c>
      <c r="AK175">
        <v>0</v>
      </c>
      <c r="AL175">
        <v>0</v>
      </c>
      <c r="AM175">
        <v>0</v>
      </c>
      <c r="AN175">
        <v>0</v>
      </c>
      <c r="AO175">
        <v>0</v>
      </c>
      <c r="AP175">
        <v>0</v>
      </c>
      <c r="AQ175">
        <v>0</v>
      </c>
      <c r="AR175">
        <v>0</v>
      </c>
    </row>
    <row r="176" spans="1:44" x14ac:dyDescent="0.2">
      <c r="A176">
        <f>ROW(Source!A524)</f>
        <v>524</v>
      </c>
      <c r="B176">
        <v>1473457653</v>
      </c>
      <c r="C176">
        <v>1473093268</v>
      </c>
      <c r="D176">
        <v>1441834258</v>
      </c>
      <c r="E176">
        <v>1</v>
      </c>
      <c r="F176">
        <v>1</v>
      </c>
      <c r="G176">
        <v>15514512</v>
      </c>
      <c r="H176">
        <v>2</v>
      </c>
      <c r="I176" t="s">
        <v>383</v>
      </c>
      <c r="J176" t="s">
        <v>384</v>
      </c>
      <c r="K176" t="s">
        <v>385</v>
      </c>
      <c r="L176">
        <v>1368</v>
      </c>
      <c r="N176">
        <v>1011</v>
      </c>
      <c r="O176" t="s">
        <v>386</v>
      </c>
      <c r="P176" t="s">
        <v>386</v>
      </c>
      <c r="Q176">
        <v>1</v>
      </c>
      <c r="X176">
        <v>0.01</v>
      </c>
      <c r="Y176">
        <v>0</v>
      </c>
      <c r="Z176">
        <v>1303.01</v>
      </c>
      <c r="AA176">
        <v>826.2</v>
      </c>
      <c r="AB176">
        <v>0</v>
      </c>
      <c r="AC176">
        <v>0</v>
      </c>
      <c r="AD176">
        <v>1</v>
      </c>
      <c r="AE176">
        <v>0</v>
      </c>
      <c r="AF176" t="s">
        <v>28</v>
      </c>
      <c r="AG176">
        <v>0.04</v>
      </c>
      <c r="AH176">
        <v>2</v>
      </c>
      <c r="AI176">
        <v>1473093270</v>
      </c>
      <c r="AJ176">
        <v>91</v>
      </c>
      <c r="AK176">
        <v>0</v>
      </c>
      <c r="AL176">
        <v>0</v>
      </c>
      <c r="AM176">
        <v>0</v>
      </c>
      <c r="AN176">
        <v>0</v>
      </c>
      <c r="AO176">
        <v>0</v>
      </c>
      <c r="AP176">
        <v>0</v>
      </c>
      <c r="AQ176">
        <v>0</v>
      </c>
      <c r="AR176">
        <v>0</v>
      </c>
    </row>
    <row r="177" spans="1:44" x14ac:dyDescent="0.2">
      <c r="A177">
        <f>ROW(Source!A524)</f>
        <v>524</v>
      </c>
      <c r="B177">
        <v>1473457654</v>
      </c>
      <c r="C177">
        <v>1473093268</v>
      </c>
      <c r="D177">
        <v>1441836186</v>
      </c>
      <c r="E177">
        <v>1</v>
      </c>
      <c r="F177">
        <v>1</v>
      </c>
      <c r="G177">
        <v>15514512</v>
      </c>
      <c r="H177">
        <v>3</v>
      </c>
      <c r="I177" t="s">
        <v>430</v>
      </c>
      <c r="J177" t="s">
        <v>431</v>
      </c>
      <c r="K177" t="s">
        <v>432</v>
      </c>
      <c r="L177">
        <v>1346</v>
      </c>
      <c r="N177">
        <v>1009</v>
      </c>
      <c r="O177" t="s">
        <v>390</v>
      </c>
      <c r="P177" t="s">
        <v>390</v>
      </c>
      <c r="Q177">
        <v>1</v>
      </c>
      <c r="X177">
        <v>0.01</v>
      </c>
      <c r="Y177">
        <v>494.57</v>
      </c>
      <c r="Z177">
        <v>0</v>
      </c>
      <c r="AA177">
        <v>0</v>
      </c>
      <c r="AB177">
        <v>0</v>
      </c>
      <c r="AC177">
        <v>0</v>
      </c>
      <c r="AD177">
        <v>1</v>
      </c>
      <c r="AE177">
        <v>0</v>
      </c>
      <c r="AF177" t="s">
        <v>28</v>
      </c>
      <c r="AG177">
        <v>0.04</v>
      </c>
      <c r="AH177">
        <v>2</v>
      </c>
      <c r="AI177">
        <v>1473093271</v>
      </c>
      <c r="AJ177">
        <v>92</v>
      </c>
      <c r="AK177">
        <v>0</v>
      </c>
      <c r="AL177">
        <v>0</v>
      </c>
      <c r="AM177">
        <v>0</v>
      </c>
      <c r="AN177">
        <v>0</v>
      </c>
      <c r="AO177">
        <v>0</v>
      </c>
      <c r="AP177">
        <v>0</v>
      </c>
      <c r="AQ177">
        <v>0</v>
      </c>
      <c r="AR177">
        <v>0</v>
      </c>
    </row>
    <row r="178" spans="1:44" x14ac:dyDescent="0.2">
      <c r="A178">
        <f>ROW(Source!A524)</f>
        <v>524</v>
      </c>
      <c r="B178">
        <v>1473457655</v>
      </c>
      <c r="C178">
        <v>1473093268</v>
      </c>
      <c r="D178">
        <v>1441836230</v>
      </c>
      <c r="E178">
        <v>1</v>
      </c>
      <c r="F178">
        <v>1</v>
      </c>
      <c r="G178">
        <v>15514512</v>
      </c>
      <c r="H178">
        <v>3</v>
      </c>
      <c r="I178" t="s">
        <v>433</v>
      </c>
      <c r="J178" t="s">
        <v>434</v>
      </c>
      <c r="K178" t="s">
        <v>435</v>
      </c>
      <c r="L178">
        <v>1327</v>
      </c>
      <c r="N178">
        <v>1005</v>
      </c>
      <c r="O178" t="s">
        <v>419</v>
      </c>
      <c r="P178" t="s">
        <v>419</v>
      </c>
      <c r="Q178">
        <v>1</v>
      </c>
      <c r="X178">
        <v>0.02</v>
      </c>
      <c r="Y178">
        <v>46</v>
      </c>
      <c r="Z178">
        <v>0</v>
      </c>
      <c r="AA178">
        <v>0</v>
      </c>
      <c r="AB178">
        <v>0</v>
      </c>
      <c r="AC178">
        <v>0</v>
      </c>
      <c r="AD178">
        <v>1</v>
      </c>
      <c r="AE178">
        <v>0</v>
      </c>
      <c r="AF178" t="s">
        <v>28</v>
      </c>
      <c r="AG178">
        <v>0.08</v>
      </c>
      <c r="AH178">
        <v>2</v>
      </c>
      <c r="AI178">
        <v>1473093272</v>
      </c>
      <c r="AJ178">
        <v>93</v>
      </c>
      <c r="AK178">
        <v>0</v>
      </c>
      <c r="AL178">
        <v>0</v>
      </c>
      <c r="AM178">
        <v>0</v>
      </c>
      <c r="AN178">
        <v>0</v>
      </c>
      <c r="AO178">
        <v>0</v>
      </c>
      <c r="AP178">
        <v>0</v>
      </c>
      <c r="AQ178">
        <v>0</v>
      </c>
      <c r="AR178">
        <v>0</v>
      </c>
    </row>
    <row r="179" spans="1:44" x14ac:dyDescent="0.2">
      <c r="A179">
        <f>ROW(Source!A525)</f>
        <v>525</v>
      </c>
      <c r="B179">
        <v>1473457674</v>
      </c>
      <c r="C179">
        <v>1473093277</v>
      </c>
      <c r="D179">
        <v>1441819193</v>
      </c>
      <c r="E179">
        <v>15514512</v>
      </c>
      <c r="F179">
        <v>1</v>
      </c>
      <c r="G179">
        <v>15514512</v>
      </c>
      <c r="H179">
        <v>1</v>
      </c>
      <c r="I179" t="s">
        <v>380</v>
      </c>
      <c r="J179" t="s">
        <v>3</v>
      </c>
      <c r="K179" t="s">
        <v>381</v>
      </c>
      <c r="L179">
        <v>1191</v>
      </c>
      <c r="N179">
        <v>1013</v>
      </c>
      <c r="O179" t="s">
        <v>382</v>
      </c>
      <c r="P179" t="s">
        <v>382</v>
      </c>
      <c r="Q179">
        <v>1</v>
      </c>
      <c r="X179">
        <v>0.3</v>
      </c>
      <c r="Y179">
        <v>0</v>
      </c>
      <c r="Z179">
        <v>0</v>
      </c>
      <c r="AA179">
        <v>0</v>
      </c>
      <c r="AB179">
        <v>0</v>
      </c>
      <c r="AC179">
        <v>0</v>
      </c>
      <c r="AD179">
        <v>1</v>
      </c>
      <c r="AE179">
        <v>1</v>
      </c>
      <c r="AF179" t="s">
        <v>173</v>
      </c>
      <c r="AG179">
        <v>0.6</v>
      </c>
      <c r="AH179">
        <v>2</v>
      </c>
      <c r="AI179">
        <v>1473093278</v>
      </c>
      <c r="AJ179">
        <v>94</v>
      </c>
      <c r="AK179">
        <v>0</v>
      </c>
      <c r="AL179">
        <v>0</v>
      </c>
      <c r="AM179">
        <v>0</v>
      </c>
      <c r="AN179">
        <v>0</v>
      </c>
      <c r="AO179">
        <v>0</v>
      </c>
      <c r="AP179">
        <v>0</v>
      </c>
      <c r="AQ179">
        <v>0</v>
      </c>
      <c r="AR179">
        <v>0</v>
      </c>
    </row>
    <row r="180" spans="1:44" x14ac:dyDescent="0.2">
      <c r="A180">
        <f>ROW(Source!A525)</f>
        <v>525</v>
      </c>
      <c r="B180">
        <v>1473457675</v>
      </c>
      <c r="C180">
        <v>1473093277</v>
      </c>
      <c r="D180">
        <v>1441836235</v>
      </c>
      <c r="E180">
        <v>1</v>
      </c>
      <c r="F180">
        <v>1</v>
      </c>
      <c r="G180">
        <v>15514512</v>
      </c>
      <c r="H180">
        <v>3</v>
      </c>
      <c r="I180" t="s">
        <v>387</v>
      </c>
      <c r="J180" t="s">
        <v>388</v>
      </c>
      <c r="K180" t="s">
        <v>389</v>
      </c>
      <c r="L180">
        <v>1346</v>
      </c>
      <c r="N180">
        <v>1009</v>
      </c>
      <c r="O180" t="s">
        <v>390</v>
      </c>
      <c r="P180" t="s">
        <v>390</v>
      </c>
      <c r="Q180">
        <v>1</v>
      </c>
      <c r="X180">
        <v>0.05</v>
      </c>
      <c r="Y180">
        <v>31.49</v>
      </c>
      <c r="Z180">
        <v>0</v>
      </c>
      <c r="AA180">
        <v>0</v>
      </c>
      <c r="AB180">
        <v>0</v>
      </c>
      <c r="AC180">
        <v>0</v>
      </c>
      <c r="AD180">
        <v>1</v>
      </c>
      <c r="AE180">
        <v>0</v>
      </c>
      <c r="AF180" t="s">
        <v>173</v>
      </c>
      <c r="AG180">
        <v>0.1</v>
      </c>
      <c r="AH180">
        <v>2</v>
      </c>
      <c r="AI180">
        <v>1473093279</v>
      </c>
      <c r="AJ180">
        <v>95</v>
      </c>
      <c r="AK180">
        <v>0</v>
      </c>
      <c r="AL180">
        <v>0</v>
      </c>
      <c r="AM180">
        <v>0</v>
      </c>
      <c r="AN180">
        <v>0</v>
      </c>
      <c r="AO180">
        <v>0</v>
      </c>
      <c r="AP180">
        <v>0</v>
      </c>
      <c r="AQ180">
        <v>0</v>
      </c>
      <c r="AR180">
        <v>0</v>
      </c>
    </row>
    <row r="181" spans="1:44" x14ac:dyDescent="0.2">
      <c r="A181">
        <f>ROW(Source!A525)</f>
        <v>525</v>
      </c>
      <c r="B181">
        <v>1473457676</v>
      </c>
      <c r="C181">
        <v>1473093277</v>
      </c>
      <c r="D181">
        <v>1441834628</v>
      </c>
      <c r="E181">
        <v>1</v>
      </c>
      <c r="F181">
        <v>1</v>
      </c>
      <c r="G181">
        <v>15514512</v>
      </c>
      <c r="H181">
        <v>3</v>
      </c>
      <c r="I181" t="s">
        <v>436</v>
      </c>
      <c r="J181" t="s">
        <v>437</v>
      </c>
      <c r="K181" t="s">
        <v>438</v>
      </c>
      <c r="L181">
        <v>1348</v>
      </c>
      <c r="N181">
        <v>1009</v>
      </c>
      <c r="O181" t="s">
        <v>401</v>
      </c>
      <c r="P181" t="s">
        <v>401</v>
      </c>
      <c r="Q181">
        <v>1000</v>
      </c>
      <c r="X181">
        <v>4.0000000000000003E-5</v>
      </c>
      <c r="Y181">
        <v>73951.73</v>
      </c>
      <c r="Z181">
        <v>0</v>
      </c>
      <c r="AA181">
        <v>0</v>
      </c>
      <c r="AB181">
        <v>0</v>
      </c>
      <c r="AC181">
        <v>0</v>
      </c>
      <c r="AD181">
        <v>1</v>
      </c>
      <c r="AE181">
        <v>0</v>
      </c>
      <c r="AF181" t="s">
        <v>173</v>
      </c>
      <c r="AG181">
        <v>8.0000000000000007E-5</v>
      </c>
      <c r="AH181">
        <v>2</v>
      </c>
      <c r="AI181">
        <v>1473093280</v>
      </c>
      <c r="AJ181">
        <v>96</v>
      </c>
      <c r="AK181">
        <v>0</v>
      </c>
      <c r="AL181">
        <v>0</v>
      </c>
      <c r="AM181">
        <v>0</v>
      </c>
      <c r="AN181">
        <v>0</v>
      </c>
      <c r="AO181">
        <v>0</v>
      </c>
      <c r="AP181">
        <v>0</v>
      </c>
      <c r="AQ181">
        <v>0</v>
      </c>
      <c r="AR181">
        <v>0</v>
      </c>
    </row>
    <row r="182" spans="1:44" x14ac:dyDescent="0.2">
      <c r="A182">
        <f>ROW(Source!A526)</f>
        <v>526</v>
      </c>
      <c r="B182">
        <v>1473457710</v>
      </c>
      <c r="C182">
        <v>1473093284</v>
      </c>
      <c r="D182">
        <v>1441819193</v>
      </c>
      <c r="E182">
        <v>15514512</v>
      </c>
      <c r="F182">
        <v>1</v>
      </c>
      <c r="G182">
        <v>15514512</v>
      </c>
      <c r="H182">
        <v>1</v>
      </c>
      <c r="I182" t="s">
        <v>380</v>
      </c>
      <c r="J182" t="s">
        <v>3</v>
      </c>
      <c r="K182" t="s">
        <v>381</v>
      </c>
      <c r="L182">
        <v>1191</v>
      </c>
      <c r="N182">
        <v>1013</v>
      </c>
      <c r="O182" t="s">
        <v>382</v>
      </c>
      <c r="P182" t="s">
        <v>382</v>
      </c>
      <c r="Q182">
        <v>1</v>
      </c>
      <c r="X182">
        <v>0.56000000000000005</v>
      </c>
      <c r="Y182">
        <v>0</v>
      </c>
      <c r="Z182">
        <v>0</v>
      </c>
      <c r="AA182">
        <v>0</v>
      </c>
      <c r="AB182">
        <v>0</v>
      </c>
      <c r="AC182">
        <v>0</v>
      </c>
      <c r="AD182">
        <v>1</v>
      </c>
      <c r="AE182">
        <v>1</v>
      </c>
      <c r="AF182" t="s">
        <v>155</v>
      </c>
      <c r="AG182">
        <v>1.6800000000000002</v>
      </c>
      <c r="AH182">
        <v>2</v>
      </c>
      <c r="AI182">
        <v>1473093285</v>
      </c>
      <c r="AJ182">
        <v>97</v>
      </c>
      <c r="AK182">
        <v>0</v>
      </c>
      <c r="AL182">
        <v>0</v>
      </c>
      <c r="AM182">
        <v>0</v>
      </c>
      <c r="AN182">
        <v>0</v>
      </c>
      <c r="AO182">
        <v>0</v>
      </c>
      <c r="AP182">
        <v>0</v>
      </c>
      <c r="AQ182">
        <v>0</v>
      </c>
      <c r="AR182">
        <v>0</v>
      </c>
    </row>
    <row r="183" spans="1:44" x14ac:dyDescent="0.2">
      <c r="A183">
        <f>ROW(Source!A527)</f>
        <v>527</v>
      </c>
      <c r="B183">
        <v>1473457759</v>
      </c>
      <c r="C183">
        <v>1473093287</v>
      </c>
      <c r="D183">
        <v>1441819193</v>
      </c>
      <c r="E183">
        <v>15514512</v>
      </c>
      <c r="F183">
        <v>1</v>
      </c>
      <c r="G183">
        <v>15514512</v>
      </c>
      <c r="H183">
        <v>1</v>
      </c>
      <c r="I183" t="s">
        <v>380</v>
      </c>
      <c r="J183" t="s">
        <v>3</v>
      </c>
      <c r="K183" t="s">
        <v>381</v>
      </c>
      <c r="L183">
        <v>1191</v>
      </c>
      <c r="N183">
        <v>1013</v>
      </c>
      <c r="O183" t="s">
        <v>382</v>
      </c>
      <c r="P183" t="s">
        <v>382</v>
      </c>
      <c r="Q183">
        <v>1</v>
      </c>
      <c r="X183">
        <v>0.16</v>
      </c>
      <c r="Y183">
        <v>0</v>
      </c>
      <c r="Z183">
        <v>0</v>
      </c>
      <c r="AA183">
        <v>0</v>
      </c>
      <c r="AB183">
        <v>0</v>
      </c>
      <c r="AC183">
        <v>0</v>
      </c>
      <c r="AD183">
        <v>1</v>
      </c>
      <c r="AE183">
        <v>1</v>
      </c>
      <c r="AF183" t="s">
        <v>3</v>
      </c>
      <c r="AG183">
        <v>0.16</v>
      </c>
      <c r="AH183">
        <v>2</v>
      </c>
      <c r="AI183">
        <v>1473093288</v>
      </c>
      <c r="AJ183">
        <v>98</v>
      </c>
      <c r="AK183">
        <v>0</v>
      </c>
      <c r="AL183">
        <v>0</v>
      </c>
      <c r="AM183">
        <v>0</v>
      </c>
      <c r="AN183">
        <v>0</v>
      </c>
      <c r="AO183">
        <v>0</v>
      </c>
      <c r="AP183">
        <v>0</v>
      </c>
      <c r="AQ183">
        <v>0</v>
      </c>
      <c r="AR183">
        <v>0</v>
      </c>
    </row>
    <row r="184" spans="1:44" x14ac:dyDescent="0.2">
      <c r="A184">
        <f>ROW(Source!A528)</f>
        <v>528</v>
      </c>
      <c r="B184">
        <v>1473457784</v>
      </c>
      <c r="C184">
        <v>1473093290</v>
      </c>
      <c r="D184">
        <v>1441819193</v>
      </c>
      <c r="E184">
        <v>15514512</v>
      </c>
      <c r="F184">
        <v>1</v>
      </c>
      <c r="G184">
        <v>15514512</v>
      </c>
      <c r="H184">
        <v>1</v>
      </c>
      <c r="I184" t="s">
        <v>380</v>
      </c>
      <c r="J184" t="s">
        <v>3</v>
      </c>
      <c r="K184" t="s">
        <v>381</v>
      </c>
      <c r="L184">
        <v>1191</v>
      </c>
      <c r="N184">
        <v>1013</v>
      </c>
      <c r="O184" t="s">
        <v>382</v>
      </c>
      <c r="P184" t="s">
        <v>382</v>
      </c>
      <c r="Q184">
        <v>1</v>
      </c>
      <c r="X184">
        <v>0.3</v>
      </c>
      <c r="Y184">
        <v>0</v>
      </c>
      <c r="Z184">
        <v>0</v>
      </c>
      <c r="AA184">
        <v>0</v>
      </c>
      <c r="AB184">
        <v>0</v>
      </c>
      <c r="AC184">
        <v>0</v>
      </c>
      <c r="AD184">
        <v>1</v>
      </c>
      <c r="AE184">
        <v>1</v>
      </c>
      <c r="AF184" t="s">
        <v>173</v>
      </c>
      <c r="AG184">
        <v>0.6</v>
      </c>
      <c r="AH184">
        <v>2</v>
      </c>
      <c r="AI184">
        <v>1473093291</v>
      </c>
      <c r="AJ184">
        <v>99</v>
      </c>
      <c r="AK184">
        <v>0</v>
      </c>
      <c r="AL184">
        <v>0</v>
      </c>
      <c r="AM184">
        <v>0</v>
      </c>
      <c r="AN184">
        <v>0</v>
      </c>
      <c r="AO184">
        <v>0</v>
      </c>
      <c r="AP184">
        <v>0</v>
      </c>
      <c r="AQ184">
        <v>0</v>
      </c>
      <c r="AR184">
        <v>0</v>
      </c>
    </row>
    <row r="185" spans="1:44" x14ac:dyDescent="0.2">
      <c r="A185">
        <f>ROW(Source!A528)</f>
        <v>528</v>
      </c>
      <c r="B185">
        <v>1473457785</v>
      </c>
      <c r="C185">
        <v>1473093290</v>
      </c>
      <c r="D185">
        <v>1441836235</v>
      </c>
      <c r="E185">
        <v>1</v>
      </c>
      <c r="F185">
        <v>1</v>
      </c>
      <c r="G185">
        <v>15514512</v>
      </c>
      <c r="H185">
        <v>3</v>
      </c>
      <c r="I185" t="s">
        <v>387</v>
      </c>
      <c r="J185" t="s">
        <v>388</v>
      </c>
      <c r="K185" t="s">
        <v>389</v>
      </c>
      <c r="L185">
        <v>1346</v>
      </c>
      <c r="N185">
        <v>1009</v>
      </c>
      <c r="O185" t="s">
        <v>390</v>
      </c>
      <c r="P185" t="s">
        <v>390</v>
      </c>
      <c r="Q185">
        <v>1</v>
      </c>
      <c r="X185">
        <v>0.05</v>
      </c>
      <c r="Y185">
        <v>31.49</v>
      </c>
      <c r="Z185">
        <v>0</v>
      </c>
      <c r="AA185">
        <v>0</v>
      </c>
      <c r="AB185">
        <v>0</v>
      </c>
      <c r="AC185">
        <v>0</v>
      </c>
      <c r="AD185">
        <v>1</v>
      </c>
      <c r="AE185">
        <v>0</v>
      </c>
      <c r="AF185" t="s">
        <v>173</v>
      </c>
      <c r="AG185">
        <v>0.1</v>
      </c>
      <c r="AH185">
        <v>2</v>
      </c>
      <c r="AI185">
        <v>1473093292</v>
      </c>
      <c r="AJ185">
        <v>100</v>
      </c>
      <c r="AK185">
        <v>0</v>
      </c>
      <c r="AL185">
        <v>0</v>
      </c>
      <c r="AM185">
        <v>0</v>
      </c>
      <c r="AN185">
        <v>0</v>
      </c>
      <c r="AO185">
        <v>0</v>
      </c>
      <c r="AP185">
        <v>0</v>
      </c>
      <c r="AQ185">
        <v>0</v>
      </c>
      <c r="AR185">
        <v>0</v>
      </c>
    </row>
    <row r="186" spans="1:44" x14ac:dyDescent="0.2">
      <c r="A186">
        <f>ROW(Source!A528)</f>
        <v>528</v>
      </c>
      <c r="B186">
        <v>1473457786</v>
      </c>
      <c r="C186">
        <v>1473093290</v>
      </c>
      <c r="D186">
        <v>1441834628</v>
      </c>
      <c r="E186">
        <v>1</v>
      </c>
      <c r="F186">
        <v>1</v>
      </c>
      <c r="G186">
        <v>15514512</v>
      </c>
      <c r="H186">
        <v>3</v>
      </c>
      <c r="I186" t="s">
        <v>436</v>
      </c>
      <c r="J186" t="s">
        <v>437</v>
      </c>
      <c r="K186" t="s">
        <v>438</v>
      </c>
      <c r="L186">
        <v>1348</v>
      </c>
      <c r="N186">
        <v>1009</v>
      </c>
      <c r="O186" t="s">
        <v>401</v>
      </c>
      <c r="P186" t="s">
        <v>401</v>
      </c>
      <c r="Q186">
        <v>1000</v>
      </c>
      <c r="X186">
        <v>4.0000000000000003E-5</v>
      </c>
      <c r="Y186">
        <v>73951.73</v>
      </c>
      <c r="Z186">
        <v>0</v>
      </c>
      <c r="AA186">
        <v>0</v>
      </c>
      <c r="AB186">
        <v>0</v>
      </c>
      <c r="AC186">
        <v>0</v>
      </c>
      <c r="AD186">
        <v>1</v>
      </c>
      <c r="AE186">
        <v>0</v>
      </c>
      <c r="AF186" t="s">
        <v>173</v>
      </c>
      <c r="AG186">
        <v>8.0000000000000007E-5</v>
      </c>
      <c r="AH186">
        <v>2</v>
      </c>
      <c r="AI186">
        <v>1473093293</v>
      </c>
      <c r="AJ186">
        <v>101</v>
      </c>
      <c r="AK186">
        <v>0</v>
      </c>
      <c r="AL186">
        <v>0</v>
      </c>
      <c r="AM186">
        <v>0</v>
      </c>
      <c r="AN186">
        <v>0</v>
      </c>
      <c r="AO186">
        <v>0</v>
      </c>
      <c r="AP186">
        <v>0</v>
      </c>
      <c r="AQ186">
        <v>0</v>
      </c>
      <c r="AR186">
        <v>0</v>
      </c>
    </row>
    <row r="187" spans="1:44" x14ac:dyDescent="0.2">
      <c r="A187">
        <f>ROW(Source!A529)</f>
        <v>529</v>
      </c>
      <c r="B187">
        <v>1473457805</v>
      </c>
      <c r="C187">
        <v>1473093297</v>
      </c>
      <c r="D187">
        <v>1441819193</v>
      </c>
      <c r="E187">
        <v>15514512</v>
      </c>
      <c r="F187">
        <v>1</v>
      </c>
      <c r="G187">
        <v>15514512</v>
      </c>
      <c r="H187">
        <v>1</v>
      </c>
      <c r="I187" t="s">
        <v>380</v>
      </c>
      <c r="J187" t="s">
        <v>3</v>
      </c>
      <c r="K187" t="s">
        <v>381</v>
      </c>
      <c r="L187">
        <v>1191</v>
      </c>
      <c r="N187">
        <v>1013</v>
      </c>
      <c r="O187" t="s">
        <v>382</v>
      </c>
      <c r="P187" t="s">
        <v>382</v>
      </c>
      <c r="Q187">
        <v>1</v>
      </c>
      <c r="X187">
        <v>0.17</v>
      </c>
      <c r="Y187">
        <v>0</v>
      </c>
      <c r="Z187">
        <v>0</v>
      </c>
      <c r="AA187">
        <v>0</v>
      </c>
      <c r="AB187">
        <v>0</v>
      </c>
      <c r="AC187">
        <v>0</v>
      </c>
      <c r="AD187">
        <v>1</v>
      </c>
      <c r="AE187">
        <v>1</v>
      </c>
      <c r="AF187" t="s">
        <v>28</v>
      </c>
      <c r="AG187">
        <v>0.68</v>
      </c>
      <c r="AH187">
        <v>2</v>
      </c>
      <c r="AI187">
        <v>1473093298</v>
      </c>
      <c r="AJ187">
        <v>102</v>
      </c>
      <c r="AK187">
        <v>0</v>
      </c>
      <c r="AL187">
        <v>0</v>
      </c>
      <c r="AM187">
        <v>0</v>
      </c>
      <c r="AN187">
        <v>0</v>
      </c>
      <c r="AO187">
        <v>0</v>
      </c>
      <c r="AP187">
        <v>0</v>
      </c>
      <c r="AQ187">
        <v>0</v>
      </c>
      <c r="AR187">
        <v>0</v>
      </c>
    </row>
    <row r="188" spans="1:44" x14ac:dyDescent="0.2">
      <c r="A188">
        <f>ROW(Source!A529)</f>
        <v>529</v>
      </c>
      <c r="B188">
        <v>1473457806</v>
      </c>
      <c r="C188">
        <v>1473093297</v>
      </c>
      <c r="D188">
        <v>1441834258</v>
      </c>
      <c r="E188">
        <v>1</v>
      </c>
      <c r="F188">
        <v>1</v>
      </c>
      <c r="G188">
        <v>15514512</v>
      </c>
      <c r="H188">
        <v>2</v>
      </c>
      <c r="I188" t="s">
        <v>383</v>
      </c>
      <c r="J188" t="s">
        <v>384</v>
      </c>
      <c r="K188" t="s">
        <v>385</v>
      </c>
      <c r="L188">
        <v>1368</v>
      </c>
      <c r="N188">
        <v>1011</v>
      </c>
      <c r="O188" t="s">
        <v>386</v>
      </c>
      <c r="P188" t="s">
        <v>386</v>
      </c>
      <c r="Q188">
        <v>1</v>
      </c>
      <c r="X188">
        <v>0.01</v>
      </c>
      <c r="Y188">
        <v>0</v>
      </c>
      <c r="Z188">
        <v>1303.01</v>
      </c>
      <c r="AA188">
        <v>826.2</v>
      </c>
      <c r="AB188">
        <v>0</v>
      </c>
      <c r="AC188">
        <v>0</v>
      </c>
      <c r="AD188">
        <v>1</v>
      </c>
      <c r="AE188">
        <v>0</v>
      </c>
      <c r="AF188" t="s">
        <v>28</v>
      </c>
      <c r="AG188">
        <v>0.04</v>
      </c>
      <c r="AH188">
        <v>2</v>
      </c>
      <c r="AI188">
        <v>1473093299</v>
      </c>
      <c r="AJ188">
        <v>103</v>
      </c>
      <c r="AK188">
        <v>0</v>
      </c>
      <c r="AL188">
        <v>0</v>
      </c>
      <c r="AM188">
        <v>0</v>
      </c>
      <c r="AN188">
        <v>0</v>
      </c>
      <c r="AO188">
        <v>0</v>
      </c>
      <c r="AP188">
        <v>0</v>
      </c>
      <c r="AQ188">
        <v>0</v>
      </c>
      <c r="AR188">
        <v>0</v>
      </c>
    </row>
    <row r="189" spans="1:44" x14ac:dyDescent="0.2">
      <c r="A189">
        <f>ROW(Source!A529)</f>
        <v>529</v>
      </c>
      <c r="B189">
        <v>1473457807</v>
      </c>
      <c r="C189">
        <v>1473093297</v>
      </c>
      <c r="D189">
        <v>1441836186</v>
      </c>
      <c r="E189">
        <v>1</v>
      </c>
      <c r="F189">
        <v>1</v>
      </c>
      <c r="G189">
        <v>15514512</v>
      </c>
      <c r="H189">
        <v>3</v>
      </c>
      <c r="I189" t="s">
        <v>430</v>
      </c>
      <c r="J189" t="s">
        <v>431</v>
      </c>
      <c r="K189" t="s">
        <v>432</v>
      </c>
      <c r="L189">
        <v>1346</v>
      </c>
      <c r="N189">
        <v>1009</v>
      </c>
      <c r="O189" t="s">
        <v>390</v>
      </c>
      <c r="P189" t="s">
        <v>390</v>
      </c>
      <c r="Q189">
        <v>1</v>
      </c>
      <c r="X189">
        <v>0.01</v>
      </c>
      <c r="Y189">
        <v>494.57</v>
      </c>
      <c r="Z189">
        <v>0</v>
      </c>
      <c r="AA189">
        <v>0</v>
      </c>
      <c r="AB189">
        <v>0</v>
      </c>
      <c r="AC189">
        <v>0</v>
      </c>
      <c r="AD189">
        <v>1</v>
      </c>
      <c r="AE189">
        <v>0</v>
      </c>
      <c r="AF189" t="s">
        <v>28</v>
      </c>
      <c r="AG189">
        <v>0.04</v>
      </c>
      <c r="AH189">
        <v>2</v>
      </c>
      <c r="AI189">
        <v>1473093300</v>
      </c>
      <c r="AJ189">
        <v>104</v>
      </c>
      <c r="AK189">
        <v>0</v>
      </c>
      <c r="AL189">
        <v>0</v>
      </c>
      <c r="AM189">
        <v>0</v>
      </c>
      <c r="AN189">
        <v>0</v>
      </c>
      <c r="AO189">
        <v>0</v>
      </c>
      <c r="AP189">
        <v>0</v>
      </c>
      <c r="AQ189">
        <v>0</v>
      </c>
      <c r="AR189">
        <v>0</v>
      </c>
    </row>
    <row r="190" spans="1:44" x14ac:dyDescent="0.2">
      <c r="A190">
        <f>ROW(Source!A529)</f>
        <v>529</v>
      </c>
      <c r="B190">
        <v>1473457808</v>
      </c>
      <c r="C190">
        <v>1473093297</v>
      </c>
      <c r="D190">
        <v>1441836230</v>
      </c>
      <c r="E190">
        <v>1</v>
      </c>
      <c r="F190">
        <v>1</v>
      </c>
      <c r="G190">
        <v>15514512</v>
      </c>
      <c r="H190">
        <v>3</v>
      </c>
      <c r="I190" t="s">
        <v>433</v>
      </c>
      <c r="J190" t="s">
        <v>434</v>
      </c>
      <c r="K190" t="s">
        <v>435</v>
      </c>
      <c r="L190">
        <v>1327</v>
      </c>
      <c r="N190">
        <v>1005</v>
      </c>
      <c r="O190" t="s">
        <v>419</v>
      </c>
      <c r="P190" t="s">
        <v>419</v>
      </c>
      <c r="Q190">
        <v>1</v>
      </c>
      <c r="X190">
        <v>0.02</v>
      </c>
      <c r="Y190">
        <v>46</v>
      </c>
      <c r="Z190">
        <v>0</v>
      </c>
      <c r="AA190">
        <v>0</v>
      </c>
      <c r="AB190">
        <v>0</v>
      </c>
      <c r="AC190">
        <v>0</v>
      </c>
      <c r="AD190">
        <v>1</v>
      </c>
      <c r="AE190">
        <v>0</v>
      </c>
      <c r="AF190" t="s">
        <v>28</v>
      </c>
      <c r="AG190">
        <v>0.08</v>
      </c>
      <c r="AH190">
        <v>2</v>
      </c>
      <c r="AI190">
        <v>1473093301</v>
      </c>
      <c r="AJ190">
        <v>105</v>
      </c>
      <c r="AK190">
        <v>0</v>
      </c>
      <c r="AL190">
        <v>0</v>
      </c>
      <c r="AM190">
        <v>0</v>
      </c>
      <c r="AN190">
        <v>0</v>
      </c>
      <c r="AO190">
        <v>0</v>
      </c>
      <c r="AP190">
        <v>0</v>
      </c>
      <c r="AQ190">
        <v>0</v>
      </c>
      <c r="AR190">
        <v>0</v>
      </c>
    </row>
    <row r="191" spans="1:44" x14ac:dyDescent="0.2">
      <c r="A191">
        <f>ROW(Source!A530)</f>
        <v>530</v>
      </c>
      <c r="B191">
        <v>1473457835</v>
      </c>
      <c r="C191">
        <v>1473093306</v>
      </c>
      <c r="D191">
        <v>1441819193</v>
      </c>
      <c r="E191">
        <v>15514512</v>
      </c>
      <c r="F191">
        <v>1</v>
      </c>
      <c r="G191">
        <v>15514512</v>
      </c>
      <c r="H191">
        <v>1</v>
      </c>
      <c r="I191" t="s">
        <v>380</v>
      </c>
      <c r="J191" t="s">
        <v>3</v>
      </c>
      <c r="K191" t="s">
        <v>381</v>
      </c>
      <c r="L191">
        <v>1191</v>
      </c>
      <c r="N191">
        <v>1013</v>
      </c>
      <c r="O191" t="s">
        <v>382</v>
      </c>
      <c r="P191" t="s">
        <v>382</v>
      </c>
      <c r="Q191">
        <v>1</v>
      </c>
      <c r="X191">
        <v>0.3</v>
      </c>
      <c r="Y191">
        <v>0</v>
      </c>
      <c r="Z191">
        <v>0</v>
      </c>
      <c r="AA191">
        <v>0</v>
      </c>
      <c r="AB191">
        <v>0</v>
      </c>
      <c r="AC191">
        <v>0</v>
      </c>
      <c r="AD191">
        <v>1</v>
      </c>
      <c r="AE191">
        <v>1</v>
      </c>
      <c r="AF191" t="s">
        <v>173</v>
      </c>
      <c r="AG191">
        <v>0.6</v>
      </c>
      <c r="AH191">
        <v>2</v>
      </c>
      <c r="AI191">
        <v>1473093307</v>
      </c>
      <c r="AJ191">
        <v>106</v>
      </c>
      <c r="AK191">
        <v>0</v>
      </c>
      <c r="AL191">
        <v>0</v>
      </c>
      <c r="AM191">
        <v>0</v>
      </c>
      <c r="AN191">
        <v>0</v>
      </c>
      <c r="AO191">
        <v>0</v>
      </c>
      <c r="AP191">
        <v>0</v>
      </c>
      <c r="AQ191">
        <v>0</v>
      </c>
      <c r="AR191">
        <v>0</v>
      </c>
    </row>
    <row r="192" spans="1:44" x14ac:dyDescent="0.2">
      <c r="A192">
        <f>ROW(Source!A530)</f>
        <v>530</v>
      </c>
      <c r="B192">
        <v>1473457836</v>
      </c>
      <c r="C192">
        <v>1473093306</v>
      </c>
      <c r="D192">
        <v>1441836235</v>
      </c>
      <c r="E192">
        <v>1</v>
      </c>
      <c r="F192">
        <v>1</v>
      </c>
      <c r="G192">
        <v>15514512</v>
      </c>
      <c r="H192">
        <v>3</v>
      </c>
      <c r="I192" t="s">
        <v>387</v>
      </c>
      <c r="J192" t="s">
        <v>388</v>
      </c>
      <c r="K192" t="s">
        <v>389</v>
      </c>
      <c r="L192">
        <v>1346</v>
      </c>
      <c r="N192">
        <v>1009</v>
      </c>
      <c r="O192" t="s">
        <v>390</v>
      </c>
      <c r="P192" t="s">
        <v>390</v>
      </c>
      <c r="Q192">
        <v>1</v>
      </c>
      <c r="X192">
        <v>0.05</v>
      </c>
      <c r="Y192">
        <v>31.49</v>
      </c>
      <c r="Z192">
        <v>0</v>
      </c>
      <c r="AA192">
        <v>0</v>
      </c>
      <c r="AB192">
        <v>0</v>
      </c>
      <c r="AC192">
        <v>0</v>
      </c>
      <c r="AD192">
        <v>1</v>
      </c>
      <c r="AE192">
        <v>0</v>
      </c>
      <c r="AF192" t="s">
        <v>173</v>
      </c>
      <c r="AG192">
        <v>0.1</v>
      </c>
      <c r="AH192">
        <v>2</v>
      </c>
      <c r="AI192">
        <v>1473093308</v>
      </c>
      <c r="AJ192">
        <v>107</v>
      </c>
      <c r="AK192">
        <v>0</v>
      </c>
      <c r="AL192">
        <v>0</v>
      </c>
      <c r="AM192">
        <v>0</v>
      </c>
      <c r="AN192">
        <v>0</v>
      </c>
      <c r="AO192">
        <v>0</v>
      </c>
      <c r="AP192">
        <v>0</v>
      </c>
      <c r="AQ192">
        <v>0</v>
      </c>
      <c r="AR192">
        <v>0</v>
      </c>
    </row>
    <row r="193" spans="1:44" x14ac:dyDescent="0.2">
      <c r="A193">
        <f>ROW(Source!A530)</f>
        <v>530</v>
      </c>
      <c r="B193">
        <v>1473457837</v>
      </c>
      <c r="C193">
        <v>1473093306</v>
      </c>
      <c r="D193">
        <v>1441834628</v>
      </c>
      <c r="E193">
        <v>1</v>
      </c>
      <c r="F193">
        <v>1</v>
      </c>
      <c r="G193">
        <v>15514512</v>
      </c>
      <c r="H193">
        <v>3</v>
      </c>
      <c r="I193" t="s">
        <v>436</v>
      </c>
      <c r="J193" t="s">
        <v>437</v>
      </c>
      <c r="K193" t="s">
        <v>438</v>
      </c>
      <c r="L193">
        <v>1348</v>
      </c>
      <c r="N193">
        <v>1009</v>
      </c>
      <c r="O193" t="s">
        <v>401</v>
      </c>
      <c r="P193" t="s">
        <v>401</v>
      </c>
      <c r="Q193">
        <v>1000</v>
      </c>
      <c r="X193">
        <v>4.0000000000000003E-5</v>
      </c>
      <c r="Y193">
        <v>73951.73</v>
      </c>
      <c r="Z193">
        <v>0</v>
      </c>
      <c r="AA193">
        <v>0</v>
      </c>
      <c r="AB193">
        <v>0</v>
      </c>
      <c r="AC193">
        <v>0</v>
      </c>
      <c r="AD193">
        <v>1</v>
      </c>
      <c r="AE193">
        <v>0</v>
      </c>
      <c r="AF193" t="s">
        <v>173</v>
      </c>
      <c r="AG193">
        <v>8.0000000000000007E-5</v>
      </c>
      <c r="AH193">
        <v>2</v>
      </c>
      <c r="AI193">
        <v>1473093309</v>
      </c>
      <c r="AJ193">
        <v>108</v>
      </c>
      <c r="AK193">
        <v>0</v>
      </c>
      <c r="AL193">
        <v>0</v>
      </c>
      <c r="AM193">
        <v>0</v>
      </c>
      <c r="AN193">
        <v>0</v>
      </c>
      <c r="AO193">
        <v>0</v>
      </c>
      <c r="AP193">
        <v>0</v>
      </c>
      <c r="AQ193">
        <v>0</v>
      </c>
      <c r="AR193">
        <v>0</v>
      </c>
    </row>
    <row r="194" spans="1:44" x14ac:dyDescent="0.2">
      <c r="A194">
        <f>ROW(Source!A531)</f>
        <v>531</v>
      </c>
      <c r="B194">
        <v>1473457859</v>
      </c>
      <c r="C194">
        <v>1473093313</v>
      </c>
      <c r="D194">
        <v>1441819193</v>
      </c>
      <c r="E194">
        <v>15514512</v>
      </c>
      <c r="F194">
        <v>1</v>
      </c>
      <c r="G194">
        <v>15514512</v>
      </c>
      <c r="H194">
        <v>1</v>
      </c>
      <c r="I194" t="s">
        <v>380</v>
      </c>
      <c r="J194" t="s">
        <v>3</v>
      </c>
      <c r="K194" t="s">
        <v>381</v>
      </c>
      <c r="L194">
        <v>1191</v>
      </c>
      <c r="N194">
        <v>1013</v>
      </c>
      <c r="O194" t="s">
        <v>382</v>
      </c>
      <c r="P194" t="s">
        <v>382</v>
      </c>
      <c r="Q194">
        <v>1</v>
      </c>
      <c r="X194">
        <v>1.06</v>
      </c>
      <c r="Y194">
        <v>0</v>
      </c>
      <c r="Z194">
        <v>0</v>
      </c>
      <c r="AA194">
        <v>0</v>
      </c>
      <c r="AB194">
        <v>0</v>
      </c>
      <c r="AC194">
        <v>0</v>
      </c>
      <c r="AD194">
        <v>1</v>
      </c>
      <c r="AE194">
        <v>1</v>
      </c>
      <c r="AF194" t="s">
        <v>173</v>
      </c>
      <c r="AG194">
        <v>2.12</v>
      </c>
      <c r="AH194">
        <v>2</v>
      </c>
      <c r="AI194">
        <v>1473093314</v>
      </c>
      <c r="AJ194">
        <v>109</v>
      </c>
      <c r="AK194">
        <v>0</v>
      </c>
      <c r="AL194">
        <v>0</v>
      </c>
      <c r="AM194">
        <v>0</v>
      </c>
      <c r="AN194">
        <v>0</v>
      </c>
      <c r="AO194">
        <v>0</v>
      </c>
      <c r="AP194">
        <v>0</v>
      </c>
      <c r="AQ194">
        <v>0</v>
      </c>
      <c r="AR194">
        <v>0</v>
      </c>
    </row>
    <row r="195" spans="1:44" x14ac:dyDescent="0.2">
      <c r="A195">
        <f>ROW(Source!A567)</f>
        <v>567</v>
      </c>
      <c r="B195">
        <v>1473457891</v>
      </c>
      <c r="C195">
        <v>1473093316</v>
      </c>
      <c r="D195">
        <v>1441819193</v>
      </c>
      <c r="E195">
        <v>15514512</v>
      </c>
      <c r="F195">
        <v>1</v>
      </c>
      <c r="G195">
        <v>15514512</v>
      </c>
      <c r="H195">
        <v>1</v>
      </c>
      <c r="I195" t="s">
        <v>380</v>
      </c>
      <c r="J195" t="s">
        <v>3</v>
      </c>
      <c r="K195" t="s">
        <v>381</v>
      </c>
      <c r="L195">
        <v>1191</v>
      </c>
      <c r="N195">
        <v>1013</v>
      </c>
      <c r="O195" t="s">
        <v>382</v>
      </c>
      <c r="P195" t="s">
        <v>382</v>
      </c>
      <c r="Q195">
        <v>1</v>
      </c>
      <c r="X195">
        <v>0.18</v>
      </c>
      <c r="Y195">
        <v>0</v>
      </c>
      <c r="Z195">
        <v>0</v>
      </c>
      <c r="AA195">
        <v>0</v>
      </c>
      <c r="AB195">
        <v>0</v>
      </c>
      <c r="AC195">
        <v>0</v>
      </c>
      <c r="AD195">
        <v>1</v>
      </c>
      <c r="AE195">
        <v>1</v>
      </c>
      <c r="AF195" t="s">
        <v>271</v>
      </c>
      <c r="AG195">
        <v>0.18720000000000001</v>
      </c>
      <c r="AH195">
        <v>2</v>
      </c>
      <c r="AI195">
        <v>1473093317</v>
      </c>
      <c r="AJ195">
        <v>110</v>
      </c>
      <c r="AK195">
        <v>0</v>
      </c>
      <c r="AL195">
        <v>0</v>
      </c>
      <c r="AM195">
        <v>0</v>
      </c>
      <c r="AN195">
        <v>0</v>
      </c>
      <c r="AO195">
        <v>0</v>
      </c>
      <c r="AP195">
        <v>0</v>
      </c>
      <c r="AQ195">
        <v>0</v>
      </c>
      <c r="AR195">
        <v>0</v>
      </c>
    </row>
    <row r="196" spans="1:44" x14ac:dyDescent="0.2">
      <c r="A196">
        <f>ROW(Source!A567)</f>
        <v>567</v>
      </c>
      <c r="B196">
        <v>1473457892</v>
      </c>
      <c r="C196">
        <v>1473093316</v>
      </c>
      <c r="D196">
        <v>1441836235</v>
      </c>
      <c r="E196">
        <v>1</v>
      </c>
      <c r="F196">
        <v>1</v>
      </c>
      <c r="G196">
        <v>15514512</v>
      </c>
      <c r="H196">
        <v>3</v>
      </c>
      <c r="I196" t="s">
        <v>387</v>
      </c>
      <c r="J196" t="s">
        <v>388</v>
      </c>
      <c r="K196" t="s">
        <v>389</v>
      </c>
      <c r="L196">
        <v>1346</v>
      </c>
      <c r="N196">
        <v>1009</v>
      </c>
      <c r="O196" t="s">
        <v>390</v>
      </c>
      <c r="P196" t="s">
        <v>390</v>
      </c>
      <c r="Q196">
        <v>1</v>
      </c>
      <c r="X196">
        <v>0.04</v>
      </c>
      <c r="Y196">
        <v>31.49</v>
      </c>
      <c r="Z196">
        <v>0</v>
      </c>
      <c r="AA196">
        <v>0</v>
      </c>
      <c r="AB196">
        <v>0</v>
      </c>
      <c r="AC196">
        <v>0</v>
      </c>
      <c r="AD196">
        <v>1</v>
      </c>
      <c r="AE196">
        <v>0</v>
      </c>
      <c r="AF196" t="s">
        <v>3</v>
      </c>
      <c r="AG196">
        <v>0.04</v>
      </c>
      <c r="AH196">
        <v>2</v>
      </c>
      <c r="AI196">
        <v>1473093318</v>
      </c>
      <c r="AJ196">
        <v>111</v>
      </c>
      <c r="AK196">
        <v>0</v>
      </c>
      <c r="AL196">
        <v>0</v>
      </c>
      <c r="AM196">
        <v>0</v>
      </c>
      <c r="AN196">
        <v>0</v>
      </c>
      <c r="AO196">
        <v>0</v>
      </c>
      <c r="AP196">
        <v>0</v>
      </c>
      <c r="AQ196">
        <v>0</v>
      </c>
      <c r="AR196">
        <v>0</v>
      </c>
    </row>
    <row r="197" spans="1:44" x14ac:dyDescent="0.2">
      <c r="A197">
        <f>ROW(Source!A568)</f>
        <v>568</v>
      </c>
      <c r="B197">
        <v>1473457922</v>
      </c>
      <c r="C197">
        <v>1473093321</v>
      </c>
      <c r="D197">
        <v>1441819193</v>
      </c>
      <c r="E197">
        <v>15514512</v>
      </c>
      <c r="F197">
        <v>1</v>
      </c>
      <c r="G197">
        <v>15514512</v>
      </c>
      <c r="H197">
        <v>1</v>
      </c>
      <c r="I197" t="s">
        <v>380</v>
      </c>
      <c r="J197" t="s">
        <v>3</v>
      </c>
      <c r="K197" t="s">
        <v>381</v>
      </c>
      <c r="L197">
        <v>1191</v>
      </c>
      <c r="N197">
        <v>1013</v>
      </c>
      <c r="O197" t="s">
        <v>382</v>
      </c>
      <c r="P197" t="s">
        <v>382</v>
      </c>
      <c r="Q197">
        <v>1</v>
      </c>
      <c r="X197">
        <v>0.18</v>
      </c>
      <c r="Y197">
        <v>0</v>
      </c>
      <c r="Z197">
        <v>0</v>
      </c>
      <c r="AA197">
        <v>0</v>
      </c>
      <c r="AB197">
        <v>0</v>
      </c>
      <c r="AC197">
        <v>0</v>
      </c>
      <c r="AD197">
        <v>1</v>
      </c>
      <c r="AE197">
        <v>1</v>
      </c>
      <c r="AF197" t="s">
        <v>271</v>
      </c>
      <c r="AG197">
        <v>0.18720000000000001</v>
      </c>
      <c r="AH197">
        <v>2</v>
      </c>
      <c r="AI197">
        <v>1473093322</v>
      </c>
      <c r="AJ197">
        <v>112</v>
      </c>
      <c r="AK197">
        <v>0</v>
      </c>
      <c r="AL197">
        <v>0</v>
      </c>
      <c r="AM197">
        <v>0</v>
      </c>
      <c r="AN197">
        <v>0</v>
      </c>
      <c r="AO197">
        <v>0</v>
      </c>
      <c r="AP197">
        <v>0</v>
      </c>
      <c r="AQ197">
        <v>0</v>
      </c>
      <c r="AR197">
        <v>0</v>
      </c>
    </row>
    <row r="198" spans="1:44" x14ac:dyDescent="0.2">
      <c r="A198">
        <f>ROW(Source!A568)</f>
        <v>568</v>
      </c>
      <c r="B198">
        <v>1473457923</v>
      </c>
      <c r="C198">
        <v>1473093321</v>
      </c>
      <c r="D198">
        <v>1441836235</v>
      </c>
      <c r="E198">
        <v>1</v>
      </c>
      <c r="F198">
        <v>1</v>
      </c>
      <c r="G198">
        <v>15514512</v>
      </c>
      <c r="H198">
        <v>3</v>
      </c>
      <c r="I198" t="s">
        <v>387</v>
      </c>
      <c r="J198" t="s">
        <v>388</v>
      </c>
      <c r="K198" t="s">
        <v>389</v>
      </c>
      <c r="L198">
        <v>1346</v>
      </c>
      <c r="N198">
        <v>1009</v>
      </c>
      <c r="O198" t="s">
        <v>390</v>
      </c>
      <c r="P198" t="s">
        <v>390</v>
      </c>
      <c r="Q198">
        <v>1</v>
      </c>
      <c r="X198">
        <v>0.05</v>
      </c>
      <c r="Y198">
        <v>31.49</v>
      </c>
      <c r="Z198">
        <v>0</v>
      </c>
      <c r="AA198">
        <v>0</v>
      </c>
      <c r="AB198">
        <v>0</v>
      </c>
      <c r="AC198">
        <v>0</v>
      </c>
      <c r="AD198">
        <v>1</v>
      </c>
      <c r="AE198">
        <v>0</v>
      </c>
      <c r="AF198" t="s">
        <v>3</v>
      </c>
      <c r="AG198">
        <v>0.05</v>
      </c>
      <c r="AH198">
        <v>2</v>
      </c>
      <c r="AI198">
        <v>1473093323</v>
      </c>
      <c r="AJ198">
        <v>113</v>
      </c>
      <c r="AK198">
        <v>0</v>
      </c>
      <c r="AL198">
        <v>0</v>
      </c>
      <c r="AM198">
        <v>0</v>
      </c>
      <c r="AN198">
        <v>0</v>
      </c>
      <c r="AO198">
        <v>0</v>
      </c>
      <c r="AP198">
        <v>0</v>
      </c>
      <c r="AQ198">
        <v>0</v>
      </c>
      <c r="AR198">
        <v>0</v>
      </c>
    </row>
    <row r="199" spans="1:44" x14ac:dyDescent="0.2">
      <c r="A199">
        <f>ROW(Source!A569)</f>
        <v>569</v>
      </c>
      <c r="B199">
        <v>1473457963</v>
      </c>
      <c r="C199">
        <v>1473093326</v>
      </c>
      <c r="D199">
        <v>1441819193</v>
      </c>
      <c r="E199">
        <v>15514512</v>
      </c>
      <c r="F199">
        <v>1</v>
      </c>
      <c r="G199">
        <v>15514512</v>
      </c>
      <c r="H199">
        <v>1</v>
      </c>
      <c r="I199" t="s">
        <v>380</v>
      </c>
      <c r="J199" t="s">
        <v>3</v>
      </c>
      <c r="K199" t="s">
        <v>381</v>
      </c>
      <c r="L199">
        <v>1191</v>
      </c>
      <c r="N199">
        <v>1013</v>
      </c>
      <c r="O199" t="s">
        <v>382</v>
      </c>
      <c r="P199" t="s">
        <v>382</v>
      </c>
      <c r="Q199">
        <v>1</v>
      </c>
      <c r="X199">
        <v>0.26</v>
      </c>
      <c r="Y199">
        <v>0</v>
      </c>
      <c r="Z199">
        <v>0</v>
      </c>
      <c r="AA199">
        <v>0</v>
      </c>
      <c r="AB199">
        <v>0</v>
      </c>
      <c r="AC199">
        <v>0</v>
      </c>
      <c r="AD199">
        <v>1</v>
      </c>
      <c r="AE199">
        <v>1</v>
      </c>
      <c r="AF199" t="s">
        <v>28</v>
      </c>
      <c r="AG199">
        <v>1.04</v>
      </c>
      <c r="AH199">
        <v>2</v>
      </c>
      <c r="AI199">
        <v>1473093327</v>
      </c>
      <c r="AJ199">
        <v>114</v>
      </c>
      <c r="AK199">
        <v>0</v>
      </c>
      <c r="AL199">
        <v>0</v>
      </c>
      <c r="AM199">
        <v>0</v>
      </c>
      <c r="AN199">
        <v>0</v>
      </c>
      <c r="AO199">
        <v>0</v>
      </c>
      <c r="AP199">
        <v>0</v>
      </c>
      <c r="AQ199">
        <v>0</v>
      </c>
      <c r="AR199">
        <v>0</v>
      </c>
    </row>
    <row r="200" spans="1:44" x14ac:dyDescent="0.2">
      <c r="A200">
        <f>ROW(Source!A569)</f>
        <v>569</v>
      </c>
      <c r="B200">
        <v>1473457964</v>
      </c>
      <c r="C200">
        <v>1473093326</v>
      </c>
      <c r="D200">
        <v>1441836235</v>
      </c>
      <c r="E200">
        <v>1</v>
      </c>
      <c r="F200">
        <v>1</v>
      </c>
      <c r="G200">
        <v>15514512</v>
      </c>
      <c r="H200">
        <v>3</v>
      </c>
      <c r="I200" t="s">
        <v>387</v>
      </c>
      <c r="J200" t="s">
        <v>388</v>
      </c>
      <c r="K200" t="s">
        <v>389</v>
      </c>
      <c r="L200">
        <v>1346</v>
      </c>
      <c r="N200">
        <v>1009</v>
      </c>
      <c r="O200" t="s">
        <v>390</v>
      </c>
      <c r="P200" t="s">
        <v>390</v>
      </c>
      <c r="Q200">
        <v>1</v>
      </c>
      <c r="X200">
        <v>0.04</v>
      </c>
      <c r="Y200">
        <v>31.49</v>
      </c>
      <c r="Z200">
        <v>0</v>
      </c>
      <c r="AA200">
        <v>0</v>
      </c>
      <c r="AB200">
        <v>0</v>
      </c>
      <c r="AC200">
        <v>0</v>
      </c>
      <c r="AD200">
        <v>1</v>
      </c>
      <c r="AE200">
        <v>0</v>
      </c>
      <c r="AF200" t="s">
        <v>28</v>
      </c>
      <c r="AG200">
        <v>0.16</v>
      </c>
      <c r="AH200">
        <v>2</v>
      </c>
      <c r="AI200">
        <v>1473093328</v>
      </c>
      <c r="AJ200">
        <v>115</v>
      </c>
      <c r="AK200">
        <v>0</v>
      </c>
      <c r="AL200">
        <v>0</v>
      </c>
      <c r="AM200">
        <v>0</v>
      </c>
      <c r="AN200">
        <v>0</v>
      </c>
      <c r="AO200">
        <v>0</v>
      </c>
      <c r="AP200">
        <v>0</v>
      </c>
      <c r="AQ200">
        <v>0</v>
      </c>
      <c r="AR200">
        <v>0</v>
      </c>
    </row>
    <row r="201" spans="1:44" x14ac:dyDescent="0.2">
      <c r="A201">
        <f>ROW(Source!A570)</f>
        <v>570</v>
      </c>
      <c r="B201">
        <v>1473458000</v>
      </c>
      <c r="C201">
        <v>1473093331</v>
      </c>
      <c r="D201">
        <v>1441819193</v>
      </c>
      <c r="E201">
        <v>15514512</v>
      </c>
      <c r="F201">
        <v>1</v>
      </c>
      <c r="G201">
        <v>15514512</v>
      </c>
      <c r="H201">
        <v>1</v>
      </c>
      <c r="I201" t="s">
        <v>380</v>
      </c>
      <c r="J201" t="s">
        <v>3</v>
      </c>
      <c r="K201" t="s">
        <v>381</v>
      </c>
      <c r="L201">
        <v>1191</v>
      </c>
      <c r="N201">
        <v>1013</v>
      </c>
      <c r="O201" t="s">
        <v>382</v>
      </c>
      <c r="P201" t="s">
        <v>382</v>
      </c>
      <c r="Q201">
        <v>1</v>
      </c>
      <c r="X201">
        <v>0.36</v>
      </c>
      <c r="Y201">
        <v>0</v>
      </c>
      <c r="Z201">
        <v>0</v>
      </c>
      <c r="AA201">
        <v>0</v>
      </c>
      <c r="AB201">
        <v>0</v>
      </c>
      <c r="AC201">
        <v>0</v>
      </c>
      <c r="AD201">
        <v>1</v>
      </c>
      <c r="AE201">
        <v>1</v>
      </c>
      <c r="AF201" t="s">
        <v>284</v>
      </c>
      <c r="AG201">
        <v>0.37440000000000001</v>
      </c>
      <c r="AH201">
        <v>2</v>
      </c>
      <c r="AI201">
        <v>1473093332</v>
      </c>
      <c r="AJ201">
        <v>116</v>
      </c>
      <c r="AK201">
        <v>0</v>
      </c>
      <c r="AL201">
        <v>0</v>
      </c>
      <c r="AM201">
        <v>0</v>
      </c>
      <c r="AN201">
        <v>0</v>
      </c>
      <c r="AO201">
        <v>0</v>
      </c>
      <c r="AP201">
        <v>0</v>
      </c>
      <c r="AQ201">
        <v>0</v>
      </c>
      <c r="AR201">
        <v>0</v>
      </c>
    </row>
    <row r="202" spans="1:44" x14ac:dyDescent="0.2">
      <c r="A202">
        <f>ROW(Source!A570)</f>
        <v>570</v>
      </c>
      <c r="B202">
        <v>1473458001</v>
      </c>
      <c r="C202">
        <v>1473093331</v>
      </c>
      <c r="D202">
        <v>1441836235</v>
      </c>
      <c r="E202">
        <v>1</v>
      </c>
      <c r="F202">
        <v>1</v>
      </c>
      <c r="G202">
        <v>15514512</v>
      </c>
      <c r="H202">
        <v>3</v>
      </c>
      <c r="I202" t="s">
        <v>387</v>
      </c>
      <c r="J202" t="s">
        <v>388</v>
      </c>
      <c r="K202" t="s">
        <v>389</v>
      </c>
      <c r="L202">
        <v>1346</v>
      </c>
      <c r="N202">
        <v>1009</v>
      </c>
      <c r="O202" t="s">
        <v>390</v>
      </c>
      <c r="P202" t="s">
        <v>390</v>
      </c>
      <c r="Q202">
        <v>1</v>
      </c>
      <c r="X202">
        <v>0.05</v>
      </c>
      <c r="Y202">
        <v>31.49</v>
      </c>
      <c r="Z202">
        <v>0</v>
      </c>
      <c r="AA202">
        <v>0</v>
      </c>
      <c r="AB202">
        <v>0</v>
      </c>
      <c r="AC202">
        <v>0</v>
      </c>
      <c r="AD202">
        <v>1</v>
      </c>
      <c r="AE202">
        <v>0</v>
      </c>
      <c r="AF202" t="s">
        <v>3</v>
      </c>
      <c r="AG202">
        <v>0.05</v>
      </c>
      <c r="AH202">
        <v>2</v>
      </c>
      <c r="AI202">
        <v>1473093333</v>
      </c>
      <c r="AJ202">
        <v>117</v>
      </c>
      <c r="AK202">
        <v>0</v>
      </c>
      <c r="AL202">
        <v>0</v>
      </c>
      <c r="AM202">
        <v>0</v>
      </c>
      <c r="AN202">
        <v>0</v>
      </c>
      <c r="AO202">
        <v>0</v>
      </c>
      <c r="AP202">
        <v>0</v>
      </c>
      <c r="AQ202">
        <v>0</v>
      </c>
      <c r="AR202">
        <v>0</v>
      </c>
    </row>
    <row r="203" spans="1:44" x14ac:dyDescent="0.2">
      <c r="A203">
        <f>ROW(Source!A570)</f>
        <v>570</v>
      </c>
      <c r="B203">
        <v>1473458002</v>
      </c>
      <c r="C203">
        <v>1473093331</v>
      </c>
      <c r="D203">
        <v>1441839822</v>
      </c>
      <c r="E203">
        <v>1</v>
      </c>
      <c r="F203">
        <v>1</v>
      </c>
      <c r="G203">
        <v>15514512</v>
      </c>
      <c r="H203">
        <v>3</v>
      </c>
      <c r="I203" t="s">
        <v>439</v>
      </c>
      <c r="J203" t="s">
        <v>440</v>
      </c>
      <c r="K203" t="s">
        <v>441</v>
      </c>
      <c r="L203">
        <v>1296</v>
      </c>
      <c r="N203">
        <v>1002</v>
      </c>
      <c r="O203" t="s">
        <v>394</v>
      </c>
      <c r="P203" t="s">
        <v>394</v>
      </c>
      <c r="Q203">
        <v>1</v>
      </c>
      <c r="X203">
        <v>0.02</v>
      </c>
      <c r="Y203">
        <v>157.41</v>
      </c>
      <c r="Z203">
        <v>0</v>
      </c>
      <c r="AA203">
        <v>0</v>
      </c>
      <c r="AB203">
        <v>0</v>
      </c>
      <c r="AC203">
        <v>0</v>
      </c>
      <c r="AD203">
        <v>1</v>
      </c>
      <c r="AE203">
        <v>0</v>
      </c>
      <c r="AF203" t="s">
        <v>3</v>
      </c>
      <c r="AG203">
        <v>0.02</v>
      </c>
      <c r="AH203">
        <v>2</v>
      </c>
      <c r="AI203">
        <v>1473093334</v>
      </c>
      <c r="AJ203">
        <v>118</v>
      </c>
      <c r="AK203">
        <v>0</v>
      </c>
      <c r="AL203">
        <v>0</v>
      </c>
      <c r="AM203">
        <v>0</v>
      </c>
      <c r="AN203">
        <v>0</v>
      </c>
      <c r="AO203">
        <v>0</v>
      </c>
      <c r="AP203">
        <v>0</v>
      </c>
      <c r="AQ203">
        <v>0</v>
      </c>
      <c r="AR203">
        <v>0</v>
      </c>
    </row>
    <row r="204" spans="1:44" x14ac:dyDescent="0.2">
      <c r="A204">
        <f>ROW(Source!A570)</f>
        <v>570</v>
      </c>
      <c r="B204">
        <v>1473458003</v>
      </c>
      <c r="C204">
        <v>1473093331</v>
      </c>
      <c r="D204">
        <v>1441834719</v>
      </c>
      <c r="E204">
        <v>1</v>
      </c>
      <c r="F204">
        <v>1</v>
      </c>
      <c r="G204">
        <v>15514512</v>
      </c>
      <c r="H204">
        <v>3</v>
      </c>
      <c r="I204" t="s">
        <v>442</v>
      </c>
      <c r="J204" t="s">
        <v>443</v>
      </c>
      <c r="K204" t="s">
        <v>444</v>
      </c>
      <c r="L204">
        <v>1296</v>
      </c>
      <c r="N204">
        <v>1002</v>
      </c>
      <c r="O204" t="s">
        <v>394</v>
      </c>
      <c r="P204" t="s">
        <v>394</v>
      </c>
      <c r="Q204">
        <v>1</v>
      </c>
      <c r="X204">
        <v>0.01</v>
      </c>
      <c r="Y204">
        <v>485.63</v>
      </c>
      <c r="Z204">
        <v>0</v>
      </c>
      <c r="AA204">
        <v>0</v>
      </c>
      <c r="AB204">
        <v>0</v>
      </c>
      <c r="AC204">
        <v>0</v>
      </c>
      <c r="AD204">
        <v>1</v>
      </c>
      <c r="AE204">
        <v>0</v>
      </c>
      <c r="AF204" t="s">
        <v>3</v>
      </c>
      <c r="AG204">
        <v>0.01</v>
      </c>
      <c r="AH204">
        <v>2</v>
      </c>
      <c r="AI204">
        <v>1473093335</v>
      </c>
      <c r="AJ204">
        <v>119</v>
      </c>
      <c r="AK204">
        <v>0</v>
      </c>
      <c r="AL204">
        <v>0</v>
      </c>
      <c r="AM204">
        <v>0</v>
      </c>
      <c r="AN204">
        <v>0</v>
      </c>
      <c r="AO204">
        <v>0</v>
      </c>
      <c r="AP204">
        <v>0</v>
      </c>
      <c r="AQ204">
        <v>0</v>
      </c>
      <c r="AR204">
        <v>0</v>
      </c>
    </row>
    <row r="205" spans="1:44" x14ac:dyDescent="0.2">
      <c r="A205">
        <f>ROW(Source!A571)</f>
        <v>571</v>
      </c>
      <c r="B205">
        <v>1473458031</v>
      </c>
      <c r="C205">
        <v>1473093340</v>
      </c>
      <c r="D205">
        <v>1441819193</v>
      </c>
      <c r="E205">
        <v>15514512</v>
      </c>
      <c r="F205">
        <v>1</v>
      </c>
      <c r="G205">
        <v>15514512</v>
      </c>
      <c r="H205">
        <v>1</v>
      </c>
      <c r="I205" t="s">
        <v>380</v>
      </c>
      <c r="J205" t="s">
        <v>3</v>
      </c>
      <c r="K205" t="s">
        <v>381</v>
      </c>
      <c r="L205">
        <v>1191</v>
      </c>
      <c r="N205">
        <v>1013</v>
      </c>
      <c r="O205" t="s">
        <v>382</v>
      </c>
      <c r="P205" t="s">
        <v>382</v>
      </c>
      <c r="Q205">
        <v>1</v>
      </c>
      <c r="X205">
        <v>0.18</v>
      </c>
      <c r="Y205">
        <v>0</v>
      </c>
      <c r="Z205">
        <v>0</v>
      </c>
      <c r="AA205">
        <v>0</v>
      </c>
      <c r="AB205">
        <v>0</v>
      </c>
      <c r="AC205">
        <v>0</v>
      </c>
      <c r="AD205">
        <v>1</v>
      </c>
      <c r="AE205">
        <v>1</v>
      </c>
      <c r="AF205" t="s">
        <v>271</v>
      </c>
      <c r="AG205">
        <v>0.18720000000000001</v>
      </c>
      <c r="AH205">
        <v>2</v>
      </c>
      <c r="AI205">
        <v>1473093341</v>
      </c>
      <c r="AJ205">
        <v>120</v>
      </c>
      <c r="AK205">
        <v>0</v>
      </c>
      <c r="AL205">
        <v>0</v>
      </c>
      <c r="AM205">
        <v>0</v>
      </c>
      <c r="AN205">
        <v>0</v>
      </c>
      <c r="AO205">
        <v>0</v>
      </c>
      <c r="AP205">
        <v>0</v>
      </c>
      <c r="AQ205">
        <v>0</v>
      </c>
      <c r="AR205">
        <v>0</v>
      </c>
    </row>
    <row r="206" spans="1:44" x14ac:dyDescent="0.2">
      <c r="A206">
        <f>ROW(Source!A571)</f>
        <v>571</v>
      </c>
      <c r="B206">
        <v>1473458032</v>
      </c>
      <c r="C206">
        <v>1473093340</v>
      </c>
      <c r="D206">
        <v>1441836235</v>
      </c>
      <c r="E206">
        <v>1</v>
      </c>
      <c r="F206">
        <v>1</v>
      </c>
      <c r="G206">
        <v>15514512</v>
      </c>
      <c r="H206">
        <v>3</v>
      </c>
      <c r="I206" t="s">
        <v>387</v>
      </c>
      <c r="J206" t="s">
        <v>388</v>
      </c>
      <c r="K206" t="s">
        <v>389</v>
      </c>
      <c r="L206">
        <v>1346</v>
      </c>
      <c r="N206">
        <v>1009</v>
      </c>
      <c r="O206" t="s">
        <v>390</v>
      </c>
      <c r="P206" t="s">
        <v>390</v>
      </c>
      <c r="Q206">
        <v>1</v>
      </c>
      <c r="X206">
        <v>0.04</v>
      </c>
      <c r="Y206">
        <v>31.49</v>
      </c>
      <c r="Z206">
        <v>0</v>
      </c>
      <c r="AA206">
        <v>0</v>
      </c>
      <c r="AB206">
        <v>0</v>
      </c>
      <c r="AC206">
        <v>0</v>
      </c>
      <c r="AD206">
        <v>1</v>
      </c>
      <c r="AE206">
        <v>0</v>
      </c>
      <c r="AF206" t="s">
        <v>3</v>
      </c>
      <c r="AG206">
        <v>0.04</v>
      </c>
      <c r="AH206">
        <v>2</v>
      </c>
      <c r="AI206">
        <v>1473093342</v>
      </c>
      <c r="AJ206">
        <v>121</v>
      </c>
      <c r="AK206">
        <v>0</v>
      </c>
      <c r="AL206">
        <v>0</v>
      </c>
      <c r="AM206">
        <v>0</v>
      </c>
      <c r="AN206">
        <v>0</v>
      </c>
      <c r="AO206">
        <v>0</v>
      </c>
      <c r="AP206">
        <v>0</v>
      </c>
      <c r="AQ206">
        <v>0</v>
      </c>
      <c r="AR206">
        <v>0</v>
      </c>
    </row>
    <row r="207" spans="1:44" x14ac:dyDescent="0.2">
      <c r="A207">
        <f>ROW(Source!A572)</f>
        <v>572</v>
      </c>
      <c r="B207">
        <v>1473458046</v>
      </c>
      <c r="C207">
        <v>1473093345</v>
      </c>
      <c r="D207">
        <v>1441819193</v>
      </c>
      <c r="E207">
        <v>15514512</v>
      </c>
      <c r="F207">
        <v>1</v>
      </c>
      <c r="G207">
        <v>15514512</v>
      </c>
      <c r="H207">
        <v>1</v>
      </c>
      <c r="I207" t="s">
        <v>380</v>
      </c>
      <c r="J207" t="s">
        <v>3</v>
      </c>
      <c r="K207" t="s">
        <v>381</v>
      </c>
      <c r="L207">
        <v>1191</v>
      </c>
      <c r="N207">
        <v>1013</v>
      </c>
      <c r="O207" t="s">
        <v>382</v>
      </c>
      <c r="P207" t="s">
        <v>382</v>
      </c>
      <c r="Q207">
        <v>1</v>
      </c>
      <c r="X207">
        <v>0.39</v>
      </c>
      <c r="Y207">
        <v>0</v>
      </c>
      <c r="Z207">
        <v>0</v>
      </c>
      <c r="AA207">
        <v>0</v>
      </c>
      <c r="AB207">
        <v>0</v>
      </c>
      <c r="AC207">
        <v>0</v>
      </c>
      <c r="AD207">
        <v>1</v>
      </c>
      <c r="AE207">
        <v>1</v>
      </c>
      <c r="AF207" t="s">
        <v>155</v>
      </c>
      <c r="AG207">
        <v>1.17</v>
      </c>
      <c r="AH207">
        <v>2</v>
      </c>
      <c r="AI207">
        <v>1473093346</v>
      </c>
      <c r="AJ207">
        <v>122</v>
      </c>
      <c r="AK207">
        <v>0</v>
      </c>
      <c r="AL207">
        <v>0</v>
      </c>
      <c r="AM207">
        <v>0</v>
      </c>
      <c r="AN207">
        <v>0</v>
      </c>
      <c r="AO207">
        <v>0</v>
      </c>
      <c r="AP207">
        <v>0</v>
      </c>
      <c r="AQ207">
        <v>0</v>
      </c>
      <c r="AR207">
        <v>0</v>
      </c>
    </row>
    <row r="208" spans="1:44" x14ac:dyDescent="0.2">
      <c r="A208">
        <f>ROW(Source!A572)</f>
        <v>572</v>
      </c>
      <c r="B208">
        <v>1473458047</v>
      </c>
      <c r="C208">
        <v>1473093345</v>
      </c>
      <c r="D208">
        <v>1441834258</v>
      </c>
      <c r="E208">
        <v>1</v>
      </c>
      <c r="F208">
        <v>1</v>
      </c>
      <c r="G208">
        <v>15514512</v>
      </c>
      <c r="H208">
        <v>2</v>
      </c>
      <c r="I208" t="s">
        <v>383</v>
      </c>
      <c r="J208" t="s">
        <v>384</v>
      </c>
      <c r="K208" t="s">
        <v>385</v>
      </c>
      <c r="L208">
        <v>1368</v>
      </c>
      <c r="N208">
        <v>1011</v>
      </c>
      <c r="O208" t="s">
        <v>386</v>
      </c>
      <c r="P208" t="s">
        <v>386</v>
      </c>
      <c r="Q208">
        <v>1</v>
      </c>
      <c r="X208">
        <v>0.02</v>
      </c>
      <c r="Y208">
        <v>0</v>
      </c>
      <c r="Z208">
        <v>1303.01</v>
      </c>
      <c r="AA208">
        <v>826.2</v>
      </c>
      <c r="AB208">
        <v>0</v>
      </c>
      <c r="AC208">
        <v>0</v>
      </c>
      <c r="AD208">
        <v>1</v>
      </c>
      <c r="AE208">
        <v>0</v>
      </c>
      <c r="AF208" t="s">
        <v>155</v>
      </c>
      <c r="AG208">
        <v>0.06</v>
      </c>
      <c r="AH208">
        <v>2</v>
      </c>
      <c r="AI208">
        <v>1473093347</v>
      </c>
      <c r="AJ208">
        <v>123</v>
      </c>
      <c r="AK208">
        <v>0</v>
      </c>
      <c r="AL208">
        <v>0</v>
      </c>
      <c r="AM208">
        <v>0</v>
      </c>
      <c r="AN208">
        <v>0</v>
      </c>
      <c r="AO208">
        <v>0</v>
      </c>
      <c r="AP208">
        <v>0</v>
      </c>
      <c r="AQ208">
        <v>0</v>
      </c>
      <c r="AR208">
        <v>0</v>
      </c>
    </row>
    <row r="209" spans="1:44" x14ac:dyDescent="0.2">
      <c r="A209">
        <f>ROW(Source!A573)</f>
        <v>573</v>
      </c>
      <c r="B209">
        <v>1473458081</v>
      </c>
      <c r="C209">
        <v>1473093350</v>
      </c>
      <c r="D209">
        <v>1441819193</v>
      </c>
      <c r="E209">
        <v>15514512</v>
      </c>
      <c r="F209">
        <v>1</v>
      </c>
      <c r="G209">
        <v>15514512</v>
      </c>
      <c r="H209">
        <v>1</v>
      </c>
      <c r="I209" t="s">
        <v>380</v>
      </c>
      <c r="J209" t="s">
        <v>3</v>
      </c>
      <c r="K209" t="s">
        <v>381</v>
      </c>
      <c r="L209">
        <v>1191</v>
      </c>
      <c r="N209">
        <v>1013</v>
      </c>
      <c r="O209" t="s">
        <v>382</v>
      </c>
      <c r="P209" t="s">
        <v>382</v>
      </c>
      <c r="Q209">
        <v>1</v>
      </c>
      <c r="X209">
        <v>1.82</v>
      </c>
      <c r="Y209">
        <v>0</v>
      </c>
      <c r="Z209">
        <v>0</v>
      </c>
      <c r="AA209">
        <v>0</v>
      </c>
      <c r="AB209">
        <v>0</v>
      </c>
      <c r="AC209">
        <v>0</v>
      </c>
      <c r="AD209">
        <v>1</v>
      </c>
      <c r="AE209">
        <v>1</v>
      </c>
      <c r="AF209" t="s">
        <v>3</v>
      </c>
      <c r="AG209">
        <v>1.82</v>
      </c>
      <c r="AH209">
        <v>2</v>
      </c>
      <c r="AI209">
        <v>1473093351</v>
      </c>
      <c r="AJ209">
        <v>124</v>
      </c>
      <c r="AK209">
        <v>0</v>
      </c>
      <c r="AL209">
        <v>0</v>
      </c>
      <c r="AM209">
        <v>0</v>
      </c>
      <c r="AN209">
        <v>0</v>
      </c>
      <c r="AO209">
        <v>0</v>
      </c>
      <c r="AP209">
        <v>0</v>
      </c>
      <c r="AQ209">
        <v>0</v>
      </c>
      <c r="AR209">
        <v>0</v>
      </c>
    </row>
    <row r="210" spans="1:44" x14ac:dyDescent="0.2">
      <c r="A210">
        <f>ROW(Source!A573)</f>
        <v>573</v>
      </c>
      <c r="B210">
        <v>1473458082</v>
      </c>
      <c r="C210">
        <v>1473093350</v>
      </c>
      <c r="D210">
        <v>1441834258</v>
      </c>
      <c r="E210">
        <v>1</v>
      </c>
      <c r="F210">
        <v>1</v>
      </c>
      <c r="G210">
        <v>15514512</v>
      </c>
      <c r="H210">
        <v>2</v>
      </c>
      <c r="I210" t="s">
        <v>383</v>
      </c>
      <c r="J210" t="s">
        <v>384</v>
      </c>
      <c r="K210" t="s">
        <v>385</v>
      </c>
      <c r="L210">
        <v>1368</v>
      </c>
      <c r="N210">
        <v>1011</v>
      </c>
      <c r="O210" t="s">
        <v>386</v>
      </c>
      <c r="P210" t="s">
        <v>386</v>
      </c>
      <c r="Q210">
        <v>1</v>
      </c>
      <c r="X210">
        <v>0.1</v>
      </c>
      <c r="Y210">
        <v>0</v>
      </c>
      <c r="Z210">
        <v>1303.01</v>
      </c>
      <c r="AA210">
        <v>826.2</v>
      </c>
      <c r="AB210">
        <v>0</v>
      </c>
      <c r="AC210">
        <v>0</v>
      </c>
      <c r="AD210">
        <v>1</v>
      </c>
      <c r="AE210">
        <v>0</v>
      </c>
      <c r="AF210" t="s">
        <v>3</v>
      </c>
      <c r="AG210">
        <v>0.1</v>
      </c>
      <c r="AH210">
        <v>2</v>
      </c>
      <c r="AI210">
        <v>1473093352</v>
      </c>
      <c r="AJ210">
        <v>125</v>
      </c>
      <c r="AK210">
        <v>0</v>
      </c>
      <c r="AL210">
        <v>0</v>
      </c>
      <c r="AM210">
        <v>0</v>
      </c>
      <c r="AN210">
        <v>0</v>
      </c>
      <c r="AO210">
        <v>0</v>
      </c>
      <c r="AP210">
        <v>0</v>
      </c>
      <c r="AQ210">
        <v>0</v>
      </c>
      <c r="AR210">
        <v>0</v>
      </c>
    </row>
    <row r="211" spans="1:44" x14ac:dyDescent="0.2">
      <c r="A211">
        <f>ROW(Source!A573)</f>
        <v>573</v>
      </c>
      <c r="B211">
        <v>1473458083</v>
      </c>
      <c r="C211">
        <v>1473093350</v>
      </c>
      <c r="D211">
        <v>1441836187</v>
      </c>
      <c r="E211">
        <v>1</v>
      </c>
      <c r="F211">
        <v>1</v>
      </c>
      <c r="G211">
        <v>15514512</v>
      </c>
      <c r="H211">
        <v>3</v>
      </c>
      <c r="I211" t="s">
        <v>445</v>
      </c>
      <c r="J211" t="s">
        <v>446</v>
      </c>
      <c r="K211" t="s">
        <v>447</v>
      </c>
      <c r="L211">
        <v>1346</v>
      </c>
      <c r="N211">
        <v>1009</v>
      </c>
      <c r="O211" t="s">
        <v>390</v>
      </c>
      <c r="P211" t="s">
        <v>390</v>
      </c>
      <c r="Q211">
        <v>1</v>
      </c>
      <c r="X211">
        <v>4.0000000000000001E-3</v>
      </c>
      <c r="Y211">
        <v>424.66</v>
      </c>
      <c r="Z211">
        <v>0</v>
      </c>
      <c r="AA211">
        <v>0</v>
      </c>
      <c r="AB211">
        <v>0</v>
      </c>
      <c r="AC211">
        <v>0</v>
      </c>
      <c r="AD211">
        <v>1</v>
      </c>
      <c r="AE211">
        <v>0</v>
      </c>
      <c r="AF211" t="s">
        <v>3</v>
      </c>
      <c r="AG211">
        <v>4.0000000000000001E-3</v>
      </c>
      <c r="AH211">
        <v>2</v>
      </c>
      <c r="AI211">
        <v>1473093353</v>
      </c>
      <c r="AJ211">
        <v>126</v>
      </c>
      <c r="AK211">
        <v>0</v>
      </c>
      <c r="AL211">
        <v>0</v>
      </c>
      <c r="AM211">
        <v>0</v>
      </c>
      <c r="AN211">
        <v>0</v>
      </c>
      <c r="AO211">
        <v>0</v>
      </c>
      <c r="AP211">
        <v>0</v>
      </c>
      <c r="AQ211">
        <v>0</v>
      </c>
      <c r="AR211">
        <v>0</v>
      </c>
    </row>
    <row r="212" spans="1:44" x14ac:dyDescent="0.2">
      <c r="A212">
        <f>ROW(Source!A573)</f>
        <v>573</v>
      </c>
      <c r="B212">
        <v>1473458085</v>
      </c>
      <c r="C212">
        <v>1473093350</v>
      </c>
      <c r="D212">
        <v>1441836125</v>
      </c>
      <c r="E212">
        <v>1</v>
      </c>
      <c r="F212">
        <v>1</v>
      </c>
      <c r="G212">
        <v>15514512</v>
      </c>
      <c r="H212">
        <v>3</v>
      </c>
      <c r="I212" t="s">
        <v>448</v>
      </c>
      <c r="J212" t="s">
        <v>449</v>
      </c>
      <c r="K212" t="s">
        <v>450</v>
      </c>
      <c r="L212">
        <v>1346</v>
      </c>
      <c r="N212">
        <v>1009</v>
      </c>
      <c r="O212" t="s">
        <v>390</v>
      </c>
      <c r="P212" t="s">
        <v>390</v>
      </c>
      <c r="Q212">
        <v>1</v>
      </c>
      <c r="X212">
        <v>2E-3</v>
      </c>
      <c r="Y212">
        <v>222.29</v>
      </c>
      <c r="Z212">
        <v>0</v>
      </c>
      <c r="AA212">
        <v>0</v>
      </c>
      <c r="AB212">
        <v>0</v>
      </c>
      <c r="AC212">
        <v>0</v>
      </c>
      <c r="AD212">
        <v>1</v>
      </c>
      <c r="AE212">
        <v>0</v>
      </c>
      <c r="AF212" t="s">
        <v>3</v>
      </c>
      <c r="AG212">
        <v>2E-3</v>
      </c>
      <c r="AH212">
        <v>2</v>
      </c>
      <c r="AI212">
        <v>1473093354</v>
      </c>
      <c r="AJ212">
        <v>127</v>
      </c>
      <c r="AK212">
        <v>0</v>
      </c>
      <c r="AL212">
        <v>0</v>
      </c>
      <c r="AM212">
        <v>0</v>
      </c>
      <c r="AN212">
        <v>0</v>
      </c>
      <c r="AO212">
        <v>0</v>
      </c>
      <c r="AP212">
        <v>0</v>
      </c>
      <c r="AQ212">
        <v>0</v>
      </c>
      <c r="AR212">
        <v>0</v>
      </c>
    </row>
    <row r="213" spans="1:44" x14ac:dyDescent="0.2">
      <c r="A213">
        <f>ROW(Source!A573)</f>
        <v>573</v>
      </c>
      <c r="B213">
        <v>1473458086</v>
      </c>
      <c r="C213">
        <v>1473093350</v>
      </c>
      <c r="D213">
        <v>1441836230</v>
      </c>
      <c r="E213">
        <v>1</v>
      </c>
      <c r="F213">
        <v>1</v>
      </c>
      <c r="G213">
        <v>15514512</v>
      </c>
      <c r="H213">
        <v>3</v>
      </c>
      <c r="I213" t="s">
        <v>433</v>
      </c>
      <c r="J213" t="s">
        <v>434</v>
      </c>
      <c r="K213" t="s">
        <v>435</v>
      </c>
      <c r="L213">
        <v>1327</v>
      </c>
      <c r="N213">
        <v>1005</v>
      </c>
      <c r="O213" t="s">
        <v>419</v>
      </c>
      <c r="P213" t="s">
        <v>419</v>
      </c>
      <c r="Q213">
        <v>1</v>
      </c>
      <c r="X213">
        <v>0.02</v>
      </c>
      <c r="Y213">
        <v>46</v>
      </c>
      <c r="Z213">
        <v>0</v>
      </c>
      <c r="AA213">
        <v>0</v>
      </c>
      <c r="AB213">
        <v>0</v>
      </c>
      <c r="AC213">
        <v>0</v>
      </c>
      <c r="AD213">
        <v>1</v>
      </c>
      <c r="AE213">
        <v>0</v>
      </c>
      <c r="AF213" t="s">
        <v>3</v>
      </c>
      <c r="AG213">
        <v>0.02</v>
      </c>
      <c r="AH213">
        <v>2</v>
      </c>
      <c r="AI213">
        <v>1473093355</v>
      </c>
      <c r="AJ213">
        <v>128</v>
      </c>
      <c r="AK213">
        <v>0</v>
      </c>
      <c r="AL213">
        <v>0</v>
      </c>
      <c r="AM213">
        <v>0</v>
      </c>
      <c r="AN213">
        <v>0</v>
      </c>
      <c r="AO213">
        <v>0</v>
      </c>
      <c r="AP213">
        <v>0</v>
      </c>
      <c r="AQ213">
        <v>0</v>
      </c>
      <c r="AR213">
        <v>0</v>
      </c>
    </row>
    <row r="214" spans="1:44" x14ac:dyDescent="0.2">
      <c r="A214">
        <f>ROW(Source!A609)</f>
        <v>609</v>
      </c>
      <c r="B214">
        <v>1473458184</v>
      </c>
      <c r="C214">
        <v>1473093361</v>
      </c>
      <c r="D214">
        <v>1441819193</v>
      </c>
      <c r="E214">
        <v>15514512</v>
      </c>
      <c r="F214">
        <v>1</v>
      </c>
      <c r="G214">
        <v>15514512</v>
      </c>
      <c r="H214">
        <v>1</v>
      </c>
      <c r="I214" t="s">
        <v>380</v>
      </c>
      <c r="J214" t="s">
        <v>3</v>
      </c>
      <c r="K214" t="s">
        <v>381</v>
      </c>
      <c r="L214">
        <v>1191</v>
      </c>
      <c r="N214">
        <v>1013</v>
      </c>
      <c r="O214" t="s">
        <v>382</v>
      </c>
      <c r="P214" t="s">
        <v>382</v>
      </c>
      <c r="Q214">
        <v>1</v>
      </c>
      <c r="X214">
        <v>6</v>
      </c>
      <c r="Y214">
        <v>0</v>
      </c>
      <c r="Z214">
        <v>0</v>
      </c>
      <c r="AA214">
        <v>0</v>
      </c>
      <c r="AB214">
        <v>0</v>
      </c>
      <c r="AC214">
        <v>0</v>
      </c>
      <c r="AD214">
        <v>1</v>
      </c>
      <c r="AE214">
        <v>1</v>
      </c>
      <c r="AF214" t="s">
        <v>104</v>
      </c>
      <c r="AG214">
        <v>24</v>
      </c>
      <c r="AH214">
        <v>3</v>
      </c>
      <c r="AI214">
        <v>-1</v>
      </c>
      <c r="AJ214" t="s">
        <v>3</v>
      </c>
      <c r="AK214">
        <v>0</v>
      </c>
      <c r="AL214">
        <v>0</v>
      </c>
      <c r="AM214">
        <v>0</v>
      </c>
      <c r="AN214">
        <v>0</v>
      </c>
      <c r="AO214">
        <v>0</v>
      </c>
      <c r="AP214">
        <v>0</v>
      </c>
      <c r="AQ214">
        <v>0</v>
      </c>
      <c r="AR214">
        <v>0</v>
      </c>
    </row>
    <row r="215" spans="1:44" x14ac:dyDescent="0.2">
      <c r="A215">
        <f>ROW(Source!A609)</f>
        <v>609</v>
      </c>
      <c r="B215">
        <v>1473458185</v>
      </c>
      <c r="C215">
        <v>1473093361</v>
      </c>
      <c r="D215">
        <v>1441834258</v>
      </c>
      <c r="E215">
        <v>1</v>
      </c>
      <c r="F215">
        <v>1</v>
      </c>
      <c r="G215">
        <v>15514512</v>
      </c>
      <c r="H215">
        <v>2</v>
      </c>
      <c r="I215" t="s">
        <v>383</v>
      </c>
      <c r="J215" t="s">
        <v>384</v>
      </c>
      <c r="K215" t="s">
        <v>385</v>
      </c>
      <c r="L215">
        <v>1368</v>
      </c>
      <c r="N215">
        <v>1011</v>
      </c>
      <c r="O215" t="s">
        <v>386</v>
      </c>
      <c r="P215" t="s">
        <v>386</v>
      </c>
      <c r="Q215">
        <v>1</v>
      </c>
      <c r="X215">
        <v>0.7</v>
      </c>
      <c r="Y215">
        <v>0</v>
      </c>
      <c r="Z215">
        <v>1303.01</v>
      </c>
      <c r="AA215">
        <v>826.2</v>
      </c>
      <c r="AB215">
        <v>0</v>
      </c>
      <c r="AC215">
        <v>0</v>
      </c>
      <c r="AD215">
        <v>1</v>
      </c>
      <c r="AE215">
        <v>0</v>
      </c>
      <c r="AF215" t="s">
        <v>104</v>
      </c>
      <c r="AG215">
        <v>2.8</v>
      </c>
      <c r="AH215">
        <v>3</v>
      </c>
      <c r="AI215">
        <v>-1</v>
      </c>
      <c r="AJ215" t="s">
        <v>3</v>
      </c>
      <c r="AK215">
        <v>0</v>
      </c>
      <c r="AL215">
        <v>0</v>
      </c>
      <c r="AM215">
        <v>0</v>
      </c>
      <c r="AN215">
        <v>0</v>
      </c>
      <c r="AO215">
        <v>0</v>
      </c>
      <c r="AP215">
        <v>0</v>
      </c>
      <c r="AQ215">
        <v>0</v>
      </c>
      <c r="AR215">
        <v>0</v>
      </c>
    </row>
    <row r="216" spans="1:44" x14ac:dyDescent="0.2">
      <c r="A216">
        <f>ROW(Source!A609)</f>
        <v>609</v>
      </c>
      <c r="B216">
        <v>1473458186</v>
      </c>
      <c r="C216">
        <v>1473093361</v>
      </c>
      <c r="D216">
        <v>1441836235</v>
      </c>
      <c r="E216">
        <v>1</v>
      </c>
      <c r="F216">
        <v>1</v>
      </c>
      <c r="G216">
        <v>15514512</v>
      </c>
      <c r="H216">
        <v>3</v>
      </c>
      <c r="I216" t="s">
        <v>387</v>
      </c>
      <c r="J216" t="s">
        <v>388</v>
      </c>
      <c r="K216" t="s">
        <v>389</v>
      </c>
      <c r="L216">
        <v>1346</v>
      </c>
      <c r="N216">
        <v>1009</v>
      </c>
      <c r="O216" t="s">
        <v>390</v>
      </c>
      <c r="P216" t="s">
        <v>390</v>
      </c>
      <c r="Q216">
        <v>1</v>
      </c>
      <c r="X216">
        <v>0.03</v>
      </c>
      <c r="Y216">
        <v>31.49</v>
      </c>
      <c r="Z216">
        <v>0</v>
      </c>
      <c r="AA216">
        <v>0</v>
      </c>
      <c r="AB216">
        <v>0</v>
      </c>
      <c r="AC216">
        <v>0</v>
      </c>
      <c r="AD216">
        <v>1</v>
      </c>
      <c r="AE216">
        <v>0</v>
      </c>
      <c r="AF216" t="s">
        <v>104</v>
      </c>
      <c r="AG216">
        <v>0.12</v>
      </c>
      <c r="AH216">
        <v>3</v>
      </c>
      <c r="AI216">
        <v>-1</v>
      </c>
      <c r="AJ216" t="s">
        <v>3</v>
      </c>
      <c r="AK216">
        <v>0</v>
      </c>
      <c r="AL216">
        <v>0</v>
      </c>
      <c r="AM216">
        <v>0</v>
      </c>
      <c r="AN216">
        <v>0</v>
      </c>
      <c r="AO216">
        <v>0</v>
      </c>
      <c r="AP216">
        <v>0</v>
      </c>
      <c r="AQ216">
        <v>0</v>
      </c>
      <c r="AR216">
        <v>0</v>
      </c>
    </row>
    <row r="217" spans="1:44" x14ac:dyDescent="0.2">
      <c r="A217">
        <f>ROW(Source!A610)</f>
        <v>610</v>
      </c>
      <c r="B217">
        <v>1473458217</v>
      </c>
      <c r="C217">
        <v>1473093374</v>
      </c>
      <c r="D217">
        <v>1441819193</v>
      </c>
      <c r="E217">
        <v>15514512</v>
      </c>
      <c r="F217">
        <v>1</v>
      </c>
      <c r="G217">
        <v>15514512</v>
      </c>
      <c r="H217">
        <v>1</v>
      </c>
      <c r="I217" t="s">
        <v>380</v>
      </c>
      <c r="J217" t="s">
        <v>3</v>
      </c>
      <c r="K217" t="s">
        <v>381</v>
      </c>
      <c r="L217">
        <v>1191</v>
      </c>
      <c r="N217">
        <v>1013</v>
      </c>
      <c r="O217" t="s">
        <v>382</v>
      </c>
      <c r="P217" t="s">
        <v>382</v>
      </c>
      <c r="Q217">
        <v>1</v>
      </c>
      <c r="X217">
        <v>0.24</v>
      </c>
      <c r="Y217">
        <v>0</v>
      </c>
      <c r="Z217">
        <v>0</v>
      </c>
      <c r="AA217">
        <v>0</v>
      </c>
      <c r="AB217">
        <v>0</v>
      </c>
      <c r="AC217">
        <v>0</v>
      </c>
      <c r="AD217">
        <v>1</v>
      </c>
      <c r="AE217">
        <v>1</v>
      </c>
      <c r="AF217" t="s">
        <v>173</v>
      </c>
      <c r="AG217">
        <v>0.48</v>
      </c>
      <c r="AH217">
        <v>3</v>
      </c>
      <c r="AI217">
        <v>-1</v>
      </c>
      <c r="AJ217" t="s">
        <v>3</v>
      </c>
      <c r="AK217">
        <v>0</v>
      </c>
      <c r="AL217">
        <v>0</v>
      </c>
      <c r="AM217">
        <v>0</v>
      </c>
      <c r="AN217">
        <v>0</v>
      </c>
      <c r="AO217">
        <v>0</v>
      </c>
      <c r="AP217">
        <v>0</v>
      </c>
      <c r="AQ217">
        <v>0</v>
      </c>
      <c r="AR217">
        <v>0</v>
      </c>
    </row>
    <row r="218" spans="1:44" x14ac:dyDescent="0.2">
      <c r="A218">
        <f>ROW(Source!A611)</f>
        <v>611</v>
      </c>
      <c r="B218">
        <v>1473458257</v>
      </c>
      <c r="C218">
        <v>1473093376</v>
      </c>
      <c r="D218">
        <v>1441819193</v>
      </c>
      <c r="E218">
        <v>15514512</v>
      </c>
      <c r="F218">
        <v>1</v>
      </c>
      <c r="G218">
        <v>15514512</v>
      </c>
      <c r="H218">
        <v>1</v>
      </c>
      <c r="I218" t="s">
        <v>380</v>
      </c>
      <c r="J218" t="s">
        <v>3</v>
      </c>
      <c r="K218" t="s">
        <v>381</v>
      </c>
      <c r="L218">
        <v>1191</v>
      </c>
      <c r="N218">
        <v>1013</v>
      </c>
      <c r="O218" t="s">
        <v>382</v>
      </c>
      <c r="P218" t="s">
        <v>382</v>
      </c>
      <c r="Q218">
        <v>1</v>
      </c>
      <c r="X218">
        <v>0.4</v>
      </c>
      <c r="Y218">
        <v>0</v>
      </c>
      <c r="Z218">
        <v>0</v>
      </c>
      <c r="AA218">
        <v>0</v>
      </c>
      <c r="AB218">
        <v>0</v>
      </c>
      <c r="AC218">
        <v>0</v>
      </c>
      <c r="AD218">
        <v>1</v>
      </c>
      <c r="AE218">
        <v>1</v>
      </c>
      <c r="AF218" t="s">
        <v>3</v>
      </c>
      <c r="AG218">
        <v>0.4</v>
      </c>
      <c r="AH218">
        <v>3</v>
      </c>
      <c r="AI218">
        <v>-1</v>
      </c>
      <c r="AJ218" t="s">
        <v>3</v>
      </c>
      <c r="AK218">
        <v>0</v>
      </c>
      <c r="AL218">
        <v>0</v>
      </c>
      <c r="AM218">
        <v>0</v>
      </c>
      <c r="AN218">
        <v>0</v>
      </c>
      <c r="AO218">
        <v>0</v>
      </c>
      <c r="AP218">
        <v>0</v>
      </c>
      <c r="AQ218">
        <v>0</v>
      </c>
      <c r="AR218">
        <v>0</v>
      </c>
    </row>
    <row r="219" spans="1:44" x14ac:dyDescent="0.2">
      <c r="A219">
        <f>ROW(Source!A611)</f>
        <v>611</v>
      </c>
      <c r="B219">
        <v>1473458258</v>
      </c>
      <c r="C219">
        <v>1473093376</v>
      </c>
      <c r="D219">
        <v>1441836235</v>
      </c>
      <c r="E219">
        <v>1</v>
      </c>
      <c r="F219">
        <v>1</v>
      </c>
      <c r="G219">
        <v>15514512</v>
      </c>
      <c r="H219">
        <v>3</v>
      </c>
      <c r="I219" t="s">
        <v>387</v>
      </c>
      <c r="J219" t="s">
        <v>388</v>
      </c>
      <c r="K219" t="s">
        <v>389</v>
      </c>
      <c r="L219">
        <v>1346</v>
      </c>
      <c r="N219">
        <v>1009</v>
      </c>
      <c r="O219" t="s">
        <v>390</v>
      </c>
      <c r="P219" t="s">
        <v>390</v>
      </c>
      <c r="Q219">
        <v>1</v>
      </c>
      <c r="X219">
        <v>0.2</v>
      </c>
      <c r="Y219">
        <v>31.49</v>
      </c>
      <c r="Z219">
        <v>0</v>
      </c>
      <c r="AA219">
        <v>0</v>
      </c>
      <c r="AB219">
        <v>0</v>
      </c>
      <c r="AC219">
        <v>0</v>
      </c>
      <c r="AD219">
        <v>1</v>
      </c>
      <c r="AE219">
        <v>0</v>
      </c>
      <c r="AF219" t="s">
        <v>3</v>
      </c>
      <c r="AG219">
        <v>0.2</v>
      </c>
      <c r="AH219">
        <v>3</v>
      </c>
      <c r="AI219">
        <v>-1</v>
      </c>
      <c r="AJ219" t="s">
        <v>3</v>
      </c>
      <c r="AK219">
        <v>0</v>
      </c>
      <c r="AL219">
        <v>0</v>
      </c>
      <c r="AM219">
        <v>0</v>
      </c>
      <c r="AN219">
        <v>0</v>
      </c>
      <c r="AO219">
        <v>0</v>
      </c>
      <c r="AP219">
        <v>0</v>
      </c>
      <c r="AQ219">
        <v>0</v>
      </c>
      <c r="AR219">
        <v>0</v>
      </c>
    </row>
    <row r="220" spans="1:44" x14ac:dyDescent="0.2">
      <c r="A220">
        <f>ROW(Source!A612)</f>
        <v>612</v>
      </c>
      <c r="B220">
        <v>1473458293</v>
      </c>
      <c r="C220">
        <v>1473093379</v>
      </c>
      <c r="D220">
        <v>1441819193</v>
      </c>
      <c r="E220">
        <v>15514512</v>
      </c>
      <c r="F220">
        <v>1</v>
      </c>
      <c r="G220">
        <v>15514512</v>
      </c>
      <c r="H220">
        <v>1</v>
      </c>
      <c r="I220" t="s">
        <v>380</v>
      </c>
      <c r="J220" t="s">
        <v>3</v>
      </c>
      <c r="K220" t="s">
        <v>381</v>
      </c>
      <c r="L220">
        <v>1191</v>
      </c>
      <c r="N220">
        <v>1013</v>
      </c>
      <c r="O220" t="s">
        <v>382</v>
      </c>
      <c r="P220" t="s">
        <v>382</v>
      </c>
      <c r="Q220">
        <v>1</v>
      </c>
      <c r="X220">
        <v>0.18</v>
      </c>
      <c r="Y220">
        <v>0</v>
      </c>
      <c r="Z220">
        <v>0</v>
      </c>
      <c r="AA220">
        <v>0</v>
      </c>
      <c r="AB220">
        <v>0</v>
      </c>
      <c r="AC220">
        <v>0</v>
      </c>
      <c r="AD220">
        <v>1</v>
      </c>
      <c r="AE220">
        <v>1</v>
      </c>
      <c r="AF220" t="s">
        <v>3</v>
      </c>
      <c r="AG220">
        <v>0.18</v>
      </c>
      <c r="AH220">
        <v>3</v>
      </c>
      <c r="AI220">
        <v>-1</v>
      </c>
      <c r="AJ220" t="s">
        <v>3</v>
      </c>
      <c r="AK220">
        <v>0</v>
      </c>
      <c r="AL220">
        <v>0</v>
      </c>
      <c r="AM220">
        <v>0</v>
      </c>
      <c r="AN220">
        <v>0</v>
      </c>
      <c r="AO220">
        <v>0</v>
      </c>
      <c r="AP220">
        <v>0</v>
      </c>
      <c r="AQ220">
        <v>0</v>
      </c>
      <c r="AR220">
        <v>0</v>
      </c>
    </row>
    <row r="221" spans="1:44" x14ac:dyDescent="0.2">
      <c r="A221">
        <f>ROW(Source!A612)</f>
        <v>612</v>
      </c>
      <c r="B221">
        <v>1473458294</v>
      </c>
      <c r="C221">
        <v>1473093379</v>
      </c>
      <c r="D221">
        <v>1441836235</v>
      </c>
      <c r="E221">
        <v>1</v>
      </c>
      <c r="F221">
        <v>1</v>
      </c>
      <c r="G221">
        <v>15514512</v>
      </c>
      <c r="H221">
        <v>3</v>
      </c>
      <c r="I221" t="s">
        <v>387</v>
      </c>
      <c r="J221" t="s">
        <v>388</v>
      </c>
      <c r="K221" t="s">
        <v>389</v>
      </c>
      <c r="L221">
        <v>1346</v>
      </c>
      <c r="N221">
        <v>1009</v>
      </c>
      <c r="O221" t="s">
        <v>390</v>
      </c>
      <c r="P221" t="s">
        <v>390</v>
      </c>
      <c r="Q221">
        <v>1</v>
      </c>
      <c r="X221">
        <v>0.2</v>
      </c>
      <c r="Y221">
        <v>31.49</v>
      </c>
      <c r="Z221">
        <v>0</v>
      </c>
      <c r="AA221">
        <v>0</v>
      </c>
      <c r="AB221">
        <v>0</v>
      </c>
      <c r="AC221">
        <v>0</v>
      </c>
      <c r="AD221">
        <v>1</v>
      </c>
      <c r="AE221">
        <v>0</v>
      </c>
      <c r="AF221" t="s">
        <v>3</v>
      </c>
      <c r="AG221">
        <v>0.2</v>
      </c>
      <c r="AH221">
        <v>3</v>
      </c>
      <c r="AI221">
        <v>-1</v>
      </c>
      <c r="AJ221" t="s">
        <v>3</v>
      </c>
      <c r="AK221">
        <v>0</v>
      </c>
      <c r="AL221">
        <v>0</v>
      </c>
      <c r="AM221">
        <v>0</v>
      </c>
      <c r="AN221">
        <v>0</v>
      </c>
      <c r="AO221">
        <v>0</v>
      </c>
      <c r="AP221">
        <v>0</v>
      </c>
      <c r="AQ221">
        <v>0</v>
      </c>
      <c r="AR221">
        <v>0</v>
      </c>
    </row>
    <row r="222" spans="1:44" x14ac:dyDescent="0.2">
      <c r="A222">
        <f>ROW(Source!A613)</f>
        <v>613</v>
      </c>
      <c r="B222">
        <v>1473458332</v>
      </c>
      <c r="C222">
        <v>1473093382</v>
      </c>
      <c r="D222">
        <v>1441819193</v>
      </c>
      <c r="E222">
        <v>15514512</v>
      </c>
      <c r="F222">
        <v>1</v>
      </c>
      <c r="G222">
        <v>15514512</v>
      </c>
      <c r="H222">
        <v>1</v>
      </c>
      <c r="I222" t="s">
        <v>380</v>
      </c>
      <c r="J222" t="s">
        <v>3</v>
      </c>
      <c r="K222" t="s">
        <v>381</v>
      </c>
      <c r="L222">
        <v>1191</v>
      </c>
      <c r="N222">
        <v>1013</v>
      </c>
      <c r="O222" t="s">
        <v>382</v>
      </c>
      <c r="P222" t="s">
        <v>382</v>
      </c>
      <c r="Q222">
        <v>1</v>
      </c>
      <c r="X222">
        <v>0.96</v>
      </c>
      <c r="Y222">
        <v>0</v>
      </c>
      <c r="Z222">
        <v>0</v>
      </c>
      <c r="AA222">
        <v>0</v>
      </c>
      <c r="AB222">
        <v>0</v>
      </c>
      <c r="AC222">
        <v>0</v>
      </c>
      <c r="AD222">
        <v>1</v>
      </c>
      <c r="AE222">
        <v>1</v>
      </c>
      <c r="AF222" t="s">
        <v>3</v>
      </c>
      <c r="AG222">
        <v>0.96</v>
      </c>
      <c r="AH222">
        <v>2</v>
      </c>
      <c r="AI222">
        <v>1473093383</v>
      </c>
      <c r="AJ222">
        <v>129</v>
      </c>
      <c r="AK222">
        <v>0</v>
      </c>
      <c r="AL222">
        <v>0</v>
      </c>
      <c r="AM222">
        <v>0</v>
      </c>
      <c r="AN222">
        <v>0</v>
      </c>
      <c r="AO222">
        <v>0</v>
      </c>
      <c r="AP222">
        <v>0</v>
      </c>
      <c r="AQ222">
        <v>0</v>
      </c>
      <c r="AR222">
        <v>0</v>
      </c>
    </row>
    <row r="223" spans="1:44" x14ac:dyDescent="0.2">
      <c r="A223">
        <f>ROW(Source!A613)</f>
        <v>613</v>
      </c>
      <c r="B223">
        <v>1473458333</v>
      </c>
      <c r="C223">
        <v>1473093382</v>
      </c>
      <c r="D223">
        <v>1441836235</v>
      </c>
      <c r="E223">
        <v>1</v>
      </c>
      <c r="F223">
        <v>1</v>
      </c>
      <c r="G223">
        <v>15514512</v>
      </c>
      <c r="H223">
        <v>3</v>
      </c>
      <c r="I223" t="s">
        <v>387</v>
      </c>
      <c r="J223" t="s">
        <v>388</v>
      </c>
      <c r="K223" t="s">
        <v>389</v>
      </c>
      <c r="L223">
        <v>1346</v>
      </c>
      <c r="N223">
        <v>1009</v>
      </c>
      <c r="O223" t="s">
        <v>390</v>
      </c>
      <c r="P223" t="s">
        <v>390</v>
      </c>
      <c r="Q223">
        <v>1</v>
      </c>
      <c r="X223">
        <v>0.05</v>
      </c>
      <c r="Y223">
        <v>31.49</v>
      </c>
      <c r="Z223">
        <v>0</v>
      </c>
      <c r="AA223">
        <v>0</v>
      </c>
      <c r="AB223">
        <v>0</v>
      </c>
      <c r="AC223">
        <v>0</v>
      </c>
      <c r="AD223">
        <v>1</v>
      </c>
      <c r="AE223">
        <v>0</v>
      </c>
      <c r="AF223" t="s">
        <v>3</v>
      </c>
      <c r="AG223">
        <v>0.05</v>
      </c>
      <c r="AH223">
        <v>2</v>
      </c>
      <c r="AI223">
        <v>1473093384</v>
      </c>
      <c r="AJ223">
        <v>130</v>
      </c>
      <c r="AK223">
        <v>0</v>
      </c>
      <c r="AL223">
        <v>0</v>
      </c>
      <c r="AM223">
        <v>0</v>
      </c>
      <c r="AN223">
        <v>0</v>
      </c>
      <c r="AO223">
        <v>0</v>
      </c>
      <c r="AP223">
        <v>0</v>
      </c>
      <c r="AQ223">
        <v>0</v>
      </c>
      <c r="AR223">
        <v>0</v>
      </c>
    </row>
    <row r="224" spans="1:44" x14ac:dyDescent="0.2">
      <c r="A224">
        <f>ROW(Source!A613)</f>
        <v>613</v>
      </c>
      <c r="B224">
        <v>1473458334</v>
      </c>
      <c r="C224">
        <v>1473093382</v>
      </c>
      <c r="D224">
        <v>1441834628</v>
      </c>
      <c r="E224">
        <v>1</v>
      </c>
      <c r="F224">
        <v>1</v>
      </c>
      <c r="G224">
        <v>15514512</v>
      </c>
      <c r="H224">
        <v>3</v>
      </c>
      <c r="I224" t="s">
        <v>436</v>
      </c>
      <c r="J224" t="s">
        <v>437</v>
      </c>
      <c r="K224" t="s">
        <v>438</v>
      </c>
      <c r="L224">
        <v>1348</v>
      </c>
      <c r="N224">
        <v>1009</v>
      </c>
      <c r="O224" t="s">
        <v>401</v>
      </c>
      <c r="P224" t="s">
        <v>401</v>
      </c>
      <c r="Q224">
        <v>1000</v>
      </c>
      <c r="X224">
        <v>3.0000000000000001E-5</v>
      </c>
      <c r="Y224">
        <v>73951.73</v>
      </c>
      <c r="Z224">
        <v>0</v>
      </c>
      <c r="AA224">
        <v>0</v>
      </c>
      <c r="AB224">
        <v>0</v>
      </c>
      <c r="AC224">
        <v>0</v>
      </c>
      <c r="AD224">
        <v>1</v>
      </c>
      <c r="AE224">
        <v>0</v>
      </c>
      <c r="AF224" t="s">
        <v>3</v>
      </c>
      <c r="AG224">
        <v>3.0000000000000001E-5</v>
      </c>
      <c r="AH224">
        <v>2</v>
      </c>
      <c r="AI224">
        <v>1473093385</v>
      </c>
      <c r="AJ224">
        <v>131</v>
      </c>
      <c r="AK224">
        <v>0</v>
      </c>
      <c r="AL224">
        <v>0</v>
      </c>
      <c r="AM224">
        <v>0</v>
      </c>
      <c r="AN224">
        <v>0</v>
      </c>
      <c r="AO224">
        <v>0</v>
      </c>
      <c r="AP224">
        <v>0</v>
      </c>
      <c r="AQ224">
        <v>0</v>
      </c>
      <c r="AR224">
        <v>0</v>
      </c>
    </row>
    <row r="225" spans="1:44" x14ac:dyDescent="0.2">
      <c r="A225">
        <f>ROW(Source!A613)</f>
        <v>613</v>
      </c>
      <c r="B225">
        <v>1473458336</v>
      </c>
      <c r="C225">
        <v>1473093382</v>
      </c>
      <c r="D225">
        <v>1441834669</v>
      </c>
      <c r="E225">
        <v>1</v>
      </c>
      <c r="F225">
        <v>1</v>
      </c>
      <c r="G225">
        <v>15514512</v>
      </c>
      <c r="H225">
        <v>3</v>
      </c>
      <c r="I225" t="s">
        <v>451</v>
      </c>
      <c r="J225" t="s">
        <v>452</v>
      </c>
      <c r="K225" t="s">
        <v>453</v>
      </c>
      <c r="L225">
        <v>1346</v>
      </c>
      <c r="N225">
        <v>1009</v>
      </c>
      <c r="O225" t="s">
        <v>390</v>
      </c>
      <c r="P225" t="s">
        <v>390</v>
      </c>
      <c r="Q225">
        <v>1</v>
      </c>
      <c r="X225">
        <v>0.01</v>
      </c>
      <c r="Y225">
        <v>222.28</v>
      </c>
      <c r="Z225">
        <v>0</v>
      </c>
      <c r="AA225">
        <v>0</v>
      </c>
      <c r="AB225">
        <v>0</v>
      </c>
      <c r="AC225">
        <v>0</v>
      </c>
      <c r="AD225">
        <v>1</v>
      </c>
      <c r="AE225">
        <v>0</v>
      </c>
      <c r="AF225" t="s">
        <v>3</v>
      </c>
      <c r="AG225">
        <v>0.01</v>
      </c>
      <c r="AH225">
        <v>2</v>
      </c>
      <c r="AI225">
        <v>1473093386</v>
      </c>
      <c r="AJ225">
        <v>132</v>
      </c>
      <c r="AK225">
        <v>0</v>
      </c>
      <c r="AL225">
        <v>0</v>
      </c>
      <c r="AM225">
        <v>0</v>
      </c>
      <c r="AN225">
        <v>0</v>
      </c>
      <c r="AO225">
        <v>0</v>
      </c>
      <c r="AP225">
        <v>0</v>
      </c>
      <c r="AQ225">
        <v>0</v>
      </c>
      <c r="AR225">
        <v>0</v>
      </c>
    </row>
    <row r="226" spans="1:44" x14ac:dyDescent="0.2">
      <c r="A226">
        <f>ROW(Source!A614)</f>
        <v>614</v>
      </c>
      <c r="B226">
        <v>1473458363</v>
      </c>
      <c r="C226">
        <v>1473093391</v>
      </c>
      <c r="D226">
        <v>1441819193</v>
      </c>
      <c r="E226">
        <v>15514512</v>
      </c>
      <c r="F226">
        <v>1</v>
      </c>
      <c r="G226">
        <v>15514512</v>
      </c>
      <c r="H226">
        <v>1</v>
      </c>
      <c r="I226" t="s">
        <v>380</v>
      </c>
      <c r="J226" t="s">
        <v>3</v>
      </c>
      <c r="K226" t="s">
        <v>381</v>
      </c>
      <c r="L226">
        <v>1191</v>
      </c>
      <c r="N226">
        <v>1013</v>
      </c>
      <c r="O226" t="s">
        <v>382</v>
      </c>
      <c r="P226" t="s">
        <v>382</v>
      </c>
      <c r="Q226">
        <v>1</v>
      </c>
      <c r="X226">
        <v>0.96</v>
      </c>
      <c r="Y226">
        <v>0</v>
      </c>
      <c r="Z226">
        <v>0</v>
      </c>
      <c r="AA226">
        <v>0</v>
      </c>
      <c r="AB226">
        <v>0</v>
      </c>
      <c r="AC226">
        <v>0</v>
      </c>
      <c r="AD226">
        <v>1</v>
      </c>
      <c r="AE226">
        <v>1</v>
      </c>
      <c r="AF226" t="s">
        <v>3</v>
      </c>
      <c r="AG226">
        <v>0.96</v>
      </c>
      <c r="AH226">
        <v>2</v>
      </c>
      <c r="AI226">
        <v>1473093392</v>
      </c>
      <c r="AJ226">
        <v>133</v>
      </c>
      <c r="AK226">
        <v>0</v>
      </c>
      <c r="AL226">
        <v>0</v>
      </c>
      <c r="AM226">
        <v>0</v>
      </c>
      <c r="AN226">
        <v>0</v>
      </c>
      <c r="AO226">
        <v>0</v>
      </c>
      <c r="AP226">
        <v>0</v>
      </c>
      <c r="AQ226">
        <v>0</v>
      </c>
      <c r="AR226">
        <v>0</v>
      </c>
    </row>
    <row r="227" spans="1:44" x14ac:dyDescent="0.2">
      <c r="A227">
        <f>ROW(Source!A614)</f>
        <v>614</v>
      </c>
      <c r="B227">
        <v>1473458364</v>
      </c>
      <c r="C227">
        <v>1473093391</v>
      </c>
      <c r="D227">
        <v>1441836235</v>
      </c>
      <c r="E227">
        <v>1</v>
      </c>
      <c r="F227">
        <v>1</v>
      </c>
      <c r="G227">
        <v>15514512</v>
      </c>
      <c r="H227">
        <v>3</v>
      </c>
      <c r="I227" t="s">
        <v>387</v>
      </c>
      <c r="J227" t="s">
        <v>388</v>
      </c>
      <c r="K227" t="s">
        <v>389</v>
      </c>
      <c r="L227">
        <v>1346</v>
      </c>
      <c r="N227">
        <v>1009</v>
      </c>
      <c r="O227" t="s">
        <v>390</v>
      </c>
      <c r="P227" t="s">
        <v>390</v>
      </c>
      <c r="Q227">
        <v>1</v>
      </c>
      <c r="X227">
        <v>0.05</v>
      </c>
      <c r="Y227">
        <v>31.49</v>
      </c>
      <c r="Z227">
        <v>0</v>
      </c>
      <c r="AA227">
        <v>0</v>
      </c>
      <c r="AB227">
        <v>0</v>
      </c>
      <c r="AC227">
        <v>0</v>
      </c>
      <c r="AD227">
        <v>1</v>
      </c>
      <c r="AE227">
        <v>0</v>
      </c>
      <c r="AF227" t="s">
        <v>3</v>
      </c>
      <c r="AG227">
        <v>0.05</v>
      </c>
      <c r="AH227">
        <v>2</v>
      </c>
      <c r="AI227">
        <v>1473093393</v>
      </c>
      <c r="AJ227">
        <v>134</v>
      </c>
      <c r="AK227">
        <v>0</v>
      </c>
      <c r="AL227">
        <v>0</v>
      </c>
      <c r="AM227">
        <v>0</v>
      </c>
      <c r="AN227">
        <v>0</v>
      </c>
      <c r="AO227">
        <v>0</v>
      </c>
      <c r="AP227">
        <v>0</v>
      </c>
      <c r="AQ227">
        <v>0</v>
      </c>
      <c r="AR227">
        <v>0</v>
      </c>
    </row>
    <row r="228" spans="1:44" x14ac:dyDescent="0.2">
      <c r="A228">
        <f>ROW(Source!A614)</f>
        <v>614</v>
      </c>
      <c r="B228">
        <v>1473458365</v>
      </c>
      <c r="C228">
        <v>1473093391</v>
      </c>
      <c r="D228">
        <v>1441834628</v>
      </c>
      <c r="E228">
        <v>1</v>
      </c>
      <c r="F228">
        <v>1</v>
      </c>
      <c r="G228">
        <v>15514512</v>
      </c>
      <c r="H228">
        <v>3</v>
      </c>
      <c r="I228" t="s">
        <v>436</v>
      </c>
      <c r="J228" t="s">
        <v>437</v>
      </c>
      <c r="K228" t="s">
        <v>438</v>
      </c>
      <c r="L228">
        <v>1348</v>
      </c>
      <c r="N228">
        <v>1009</v>
      </c>
      <c r="O228" t="s">
        <v>401</v>
      </c>
      <c r="P228" t="s">
        <v>401</v>
      </c>
      <c r="Q228">
        <v>1000</v>
      </c>
      <c r="X228">
        <v>3.0000000000000001E-5</v>
      </c>
      <c r="Y228">
        <v>73951.73</v>
      </c>
      <c r="Z228">
        <v>0</v>
      </c>
      <c r="AA228">
        <v>0</v>
      </c>
      <c r="AB228">
        <v>0</v>
      </c>
      <c r="AC228">
        <v>0</v>
      </c>
      <c r="AD228">
        <v>1</v>
      </c>
      <c r="AE228">
        <v>0</v>
      </c>
      <c r="AF228" t="s">
        <v>3</v>
      </c>
      <c r="AG228">
        <v>3.0000000000000001E-5</v>
      </c>
      <c r="AH228">
        <v>2</v>
      </c>
      <c r="AI228">
        <v>1473093394</v>
      </c>
      <c r="AJ228">
        <v>135</v>
      </c>
      <c r="AK228">
        <v>0</v>
      </c>
      <c r="AL228">
        <v>0</v>
      </c>
      <c r="AM228">
        <v>0</v>
      </c>
      <c r="AN228">
        <v>0</v>
      </c>
      <c r="AO228">
        <v>0</v>
      </c>
      <c r="AP228">
        <v>0</v>
      </c>
      <c r="AQ228">
        <v>0</v>
      </c>
      <c r="AR228">
        <v>0</v>
      </c>
    </row>
    <row r="229" spans="1:44" x14ac:dyDescent="0.2">
      <c r="A229">
        <f>ROW(Source!A614)</f>
        <v>614</v>
      </c>
      <c r="B229">
        <v>1473458366</v>
      </c>
      <c r="C229">
        <v>1473093391</v>
      </c>
      <c r="D229">
        <v>1441834669</v>
      </c>
      <c r="E229">
        <v>1</v>
      </c>
      <c r="F229">
        <v>1</v>
      </c>
      <c r="G229">
        <v>15514512</v>
      </c>
      <c r="H229">
        <v>3</v>
      </c>
      <c r="I229" t="s">
        <v>451</v>
      </c>
      <c r="J229" t="s">
        <v>452</v>
      </c>
      <c r="K229" t="s">
        <v>453</v>
      </c>
      <c r="L229">
        <v>1346</v>
      </c>
      <c r="N229">
        <v>1009</v>
      </c>
      <c r="O229" t="s">
        <v>390</v>
      </c>
      <c r="P229" t="s">
        <v>390</v>
      </c>
      <c r="Q229">
        <v>1</v>
      </c>
      <c r="X229">
        <v>0.01</v>
      </c>
      <c r="Y229">
        <v>222.28</v>
      </c>
      <c r="Z229">
        <v>0</v>
      </c>
      <c r="AA229">
        <v>0</v>
      </c>
      <c r="AB229">
        <v>0</v>
      </c>
      <c r="AC229">
        <v>0</v>
      </c>
      <c r="AD229">
        <v>1</v>
      </c>
      <c r="AE229">
        <v>0</v>
      </c>
      <c r="AF229" t="s">
        <v>3</v>
      </c>
      <c r="AG229">
        <v>0.01</v>
      </c>
      <c r="AH229">
        <v>2</v>
      </c>
      <c r="AI229">
        <v>1473093395</v>
      </c>
      <c r="AJ229">
        <v>136</v>
      </c>
      <c r="AK229">
        <v>0</v>
      </c>
      <c r="AL229">
        <v>0</v>
      </c>
      <c r="AM229">
        <v>0</v>
      </c>
      <c r="AN229">
        <v>0</v>
      </c>
      <c r="AO229">
        <v>0</v>
      </c>
      <c r="AP229">
        <v>0</v>
      </c>
      <c r="AQ229">
        <v>0</v>
      </c>
      <c r="AR229">
        <v>0</v>
      </c>
    </row>
    <row r="230" spans="1:44" x14ac:dyDescent="0.2">
      <c r="A230">
        <f>ROW(Source!A615)</f>
        <v>615</v>
      </c>
      <c r="B230">
        <v>1473458404</v>
      </c>
      <c r="C230">
        <v>1473093400</v>
      </c>
      <c r="D230">
        <v>1441819193</v>
      </c>
      <c r="E230">
        <v>15514512</v>
      </c>
      <c r="F230">
        <v>1</v>
      </c>
      <c r="G230">
        <v>15514512</v>
      </c>
      <c r="H230">
        <v>1</v>
      </c>
      <c r="I230" t="s">
        <v>380</v>
      </c>
      <c r="J230" t="s">
        <v>3</v>
      </c>
      <c r="K230" t="s">
        <v>381</v>
      </c>
      <c r="L230">
        <v>1191</v>
      </c>
      <c r="N230">
        <v>1013</v>
      </c>
      <c r="O230" t="s">
        <v>382</v>
      </c>
      <c r="P230" t="s">
        <v>382</v>
      </c>
      <c r="Q230">
        <v>1</v>
      </c>
      <c r="X230">
        <v>0.96</v>
      </c>
      <c r="Y230">
        <v>0</v>
      </c>
      <c r="Z230">
        <v>0</v>
      </c>
      <c r="AA230">
        <v>0</v>
      </c>
      <c r="AB230">
        <v>0</v>
      </c>
      <c r="AC230">
        <v>0</v>
      </c>
      <c r="AD230">
        <v>1</v>
      </c>
      <c r="AE230">
        <v>1</v>
      </c>
      <c r="AF230" t="s">
        <v>3</v>
      </c>
      <c r="AG230">
        <v>0.96</v>
      </c>
      <c r="AH230">
        <v>2</v>
      </c>
      <c r="AI230">
        <v>1473093401</v>
      </c>
      <c r="AJ230">
        <v>137</v>
      </c>
      <c r="AK230">
        <v>0</v>
      </c>
      <c r="AL230">
        <v>0</v>
      </c>
      <c r="AM230">
        <v>0</v>
      </c>
      <c r="AN230">
        <v>0</v>
      </c>
      <c r="AO230">
        <v>0</v>
      </c>
      <c r="AP230">
        <v>0</v>
      </c>
      <c r="AQ230">
        <v>0</v>
      </c>
      <c r="AR230">
        <v>0</v>
      </c>
    </row>
    <row r="231" spans="1:44" x14ac:dyDescent="0.2">
      <c r="A231">
        <f>ROW(Source!A615)</f>
        <v>615</v>
      </c>
      <c r="B231">
        <v>1473458405</v>
      </c>
      <c r="C231">
        <v>1473093400</v>
      </c>
      <c r="D231">
        <v>1441836235</v>
      </c>
      <c r="E231">
        <v>1</v>
      </c>
      <c r="F231">
        <v>1</v>
      </c>
      <c r="G231">
        <v>15514512</v>
      </c>
      <c r="H231">
        <v>3</v>
      </c>
      <c r="I231" t="s">
        <v>387</v>
      </c>
      <c r="J231" t="s">
        <v>388</v>
      </c>
      <c r="K231" t="s">
        <v>389</v>
      </c>
      <c r="L231">
        <v>1346</v>
      </c>
      <c r="N231">
        <v>1009</v>
      </c>
      <c r="O231" t="s">
        <v>390</v>
      </c>
      <c r="P231" t="s">
        <v>390</v>
      </c>
      <c r="Q231">
        <v>1</v>
      </c>
      <c r="X231">
        <v>0.05</v>
      </c>
      <c r="Y231">
        <v>31.49</v>
      </c>
      <c r="Z231">
        <v>0</v>
      </c>
      <c r="AA231">
        <v>0</v>
      </c>
      <c r="AB231">
        <v>0</v>
      </c>
      <c r="AC231">
        <v>0</v>
      </c>
      <c r="AD231">
        <v>1</v>
      </c>
      <c r="AE231">
        <v>0</v>
      </c>
      <c r="AF231" t="s">
        <v>3</v>
      </c>
      <c r="AG231">
        <v>0.05</v>
      </c>
      <c r="AH231">
        <v>2</v>
      </c>
      <c r="AI231">
        <v>1473093402</v>
      </c>
      <c r="AJ231">
        <v>138</v>
      </c>
      <c r="AK231">
        <v>0</v>
      </c>
      <c r="AL231">
        <v>0</v>
      </c>
      <c r="AM231">
        <v>0</v>
      </c>
      <c r="AN231">
        <v>0</v>
      </c>
      <c r="AO231">
        <v>0</v>
      </c>
      <c r="AP231">
        <v>0</v>
      </c>
      <c r="AQ231">
        <v>0</v>
      </c>
      <c r="AR231">
        <v>0</v>
      </c>
    </row>
    <row r="232" spans="1:44" x14ac:dyDescent="0.2">
      <c r="A232">
        <f>ROW(Source!A615)</f>
        <v>615</v>
      </c>
      <c r="B232">
        <v>1473458406</v>
      </c>
      <c r="C232">
        <v>1473093400</v>
      </c>
      <c r="D232">
        <v>1441834628</v>
      </c>
      <c r="E232">
        <v>1</v>
      </c>
      <c r="F232">
        <v>1</v>
      </c>
      <c r="G232">
        <v>15514512</v>
      </c>
      <c r="H232">
        <v>3</v>
      </c>
      <c r="I232" t="s">
        <v>436</v>
      </c>
      <c r="J232" t="s">
        <v>437</v>
      </c>
      <c r="K232" t="s">
        <v>438</v>
      </c>
      <c r="L232">
        <v>1348</v>
      </c>
      <c r="N232">
        <v>1009</v>
      </c>
      <c r="O232" t="s">
        <v>401</v>
      </c>
      <c r="P232" t="s">
        <v>401</v>
      </c>
      <c r="Q232">
        <v>1000</v>
      </c>
      <c r="X232">
        <v>3.0000000000000001E-5</v>
      </c>
      <c r="Y232">
        <v>73951.73</v>
      </c>
      <c r="Z232">
        <v>0</v>
      </c>
      <c r="AA232">
        <v>0</v>
      </c>
      <c r="AB232">
        <v>0</v>
      </c>
      <c r="AC232">
        <v>0</v>
      </c>
      <c r="AD232">
        <v>1</v>
      </c>
      <c r="AE232">
        <v>0</v>
      </c>
      <c r="AF232" t="s">
        <v>3</v>
      </c>
      <c r="AG232">
        <v>3.0000000000000001E-5</v>
      </c>
      <c r="AH232">
        <v>2</v>
      </c>
      <c r="AI232">
        <v>1473093403</v>
      </c>
      <c r="AJ232">
        <v>139</v>
      </c>
      <c r="AK232">
        <v>0</v>
      </c>
      <c r="AL232">
        <v>0</v>
      </c>
      <c r="AM232">
        <v>0</v>
      </c>
      <c r="AN232">
        <v>0</v>
      </c>
      <c r="AO232">
        <v>0</v>
      </c>
      <c r="AP232">
        <v>0</v>
      </c>
      <c r="AQ232">
        <v>0</v>
      </c>
      <c r="AR232">
        <v>0</v>
      </c>
    </row>
    <row r="233" spans="1:44" x14ac:dyDescent="0.2">
      <c r="A233">
        <f>ROW(Source!A615)</f>
        <v>615</v>
      </c>
      <c r="B233">
        <v>1473458407</v>
      </c>
      <c r="C233">
        <v>1473093400</v>
      </c>
      <c r="D233">
        <v>1441834669</v>
      </c>
      <c r="E233">
        <v>1</v>
      </c>
      <c r="F233">
        <v>1</v>
      </c>
      <c r="G233">
        <v>15514512</v>
      </c>
      <c r="H233">
        <v>3</v>
      </c>
      <c r="I233" t="s">
        <v>451</v>
      </c>
      <c r="J233" t="s">
        <v>452</v>
      </c>
      <c r="K233" t="s">
        <v>453</v>
      </c>
      <c r="L233">
        <v>1346</v>
      </c>
      <c r="N233">
        <v>1009</v>
      </c>
      <c r="O233" t="s">
        <v>390</v>
      </c>
      <c r="P233" t="s">
        <v>390</v>
      </c>
      <c r="Q233">
        <v>1</v>
      </c>
      <c r="X233">
        <v>0.01</v>
      </c>
      <c r="Y233">
        <v>222.28</v>
      </c>
      <c r="Z233">
        <v>0</v>
      </c>
      <c r="AA233">
        <v>0</v>
      </c>
      <c r="AB233">
        <v>0</v>
      </c>
      <c r="AC233">
        <v>0</v>
      </c>
      <c r="AD233">
        <v>1</v>
      </c>
      <c r="AE233">
        <v>0</v>
      </c>
      <c r="AF233" t="s">
        <v>3</v>
      </c>
      <c r="AG233">
        <v>0.01</v>
      </c>
      <c r="AH233">
        <v>2</v>
      </c>
      <c r="AI233">
        <v>1473093404</v>
      </c>
      <c r="AJ233">
        <v>140</v>
      </c>
      <c r="AK233">
        <v>0</v>
      </c>
      <c r="AL233">
        <v>0</v>
      </c>
      <c r="AM233">
        <v>0</v>
      </c>
      <c r="AN233">
        <v>0</v>
      </c>
      <c r="AO233">
        <v>0</v>
      </c>
      <c r="AP233">
        <v>0</v>
      </c>
      <c r="AQ233">
        <v>0</v>
      </c>
      <c r="AR233">
        <v>0</v>
      </c>
    </row>
    <row r="234" spans="1:44" x14ac:dyDescent="0.2">
      <c r="A234">
        <f>ROW(Source!A651)</f>
        <v>651</v>
      </c>
      <c r="B234">
        <v>1473458441</v>
      </c>
      <c r="C234">
        <v>1473093409</v>
      </c>
      <c r="D234">
        <v>1441819193</v>
      </c>
      <c r="E234">
        <v>15514512</v>
      </c>
      <c r="F234">
        <v>1</v>
      </c>
      <c r="G234">
        <v>15514512</v>
      </c>
      <c r="H234">
        <v>1</v>
      </c>
      <c r="I234" t="s">
        <v>380</v>
      </c>
      <c r="J234" t="s">
        <v>3</v>
      </c>
      <c r="K234" t="s">
        <v>381</v>
      </c>
      <c r="L234">
        <v>1191</v>
      </c>
      <c r="N234">
        <v>1013</v>
      </c>
      <c r="O234" t="s">
        <v>382</v>
      </c>
      <c r="P234" t="s">
        <v>382</v>
      </c>
      <c r="Q234">
        <v>1</v>
      </c>
      <c r="X234">
        <v>7.14</v>
      </c>
      <c r="Y234">
        <v>0</v>
      </c>
      <c r="Z234">
        <v>0</v>
      </c>
      <c r="AA234">
        <v>0</v>
      </c>
      <c r="AB234">
        <v>0</v>
      </c>
      <c r="AC234">
        <v>0</v>
      </c>
      <c r="AD234">
        <v>1</v>
      </c>
      <c r="AE234">
        <v>1</v>
      </c>
      <c r="AF234" t="s">
        <v>3</v>
      </c>
      <c r="AG234">
        <v>7.14</v>
      </c>
      <c r="AH234">
        <v>3</v>
      </c>
      <c r="AI234">
        <v>-1</v>
      </c>
      <c r="AJ234" t="s">
        <v>3</v>
      </c>
      <c r="AK234">
        <v>0</v>
      </c>
      <c r="AL234">
        <v>0</v>
      </c>
      <c r="AM234">
        <v>0</v>
      </c>
      <c r="AN234">
        <v>0</v>
      </c>
      <c r="AO234">
        <v>0</v>
      </c>
      <c r="AP234">
        <v>0</v>
      </c>
      <c r="AQ234">
        <v>0</v>
      </c>
      <c r="AR234">
        <v>0</v>
      </c>
    </row>
    <row r="235" spans="1:44" x14ac:dyDescent="0.2">
      <c r="A235">
        <f>ROW(Source!A651)</f>
        <v>651</v>
      </c>
      <c r="B235">
        <v>1473458443</v>
      </c>
      <c r="C235">
        <v>1473093409</v>
      </c>
      <c r="D235">
        <v>1441836237</v>
      </c>
      <c r="E235">
        <v>1</v>
      </c>
      <c r="F235">
        <v>1</v>
      </c>
      <c r="G235">
        <v>15514512</v>
      </c>
      <c r="H235">
        <v>3</v>
      </c>
      <c r="I235" t="s">
        <v>490</v>
      </c>
      <c r="J235" t="s">
        <v>491</v>
      </c>
      <c r="K235" t="s">
        <v>492</v>
      </c>
      <c r="L235">
        <v>1346</v>
      </c>
      <c r="N235">
        <v>1009</v>
      </c>
      <c r="O235" t="s">
        <v>390</v>
      </c>
      <c r="P235" t="s">
        <v>390</v>
      </c>
      <c r="Q235">
        <v>1</v>
      </c>
      <c r="X235">
        <v>0.06</v>
      </c>
      <c r="Y235">
        <v>375.16</v>
      </c>
      <c r="Z235">
        <v>0</v>
      </c>
      <c r="AA235">
        <v>0</v>
      </c>
      <c r="AB235">
        <v>0</v>
      </c>
      <c r="AC235">
        <v>0</v>
      </c>
      <c r="AD235">
        <v>1</v>
      </c>
      <c r="AE235">
        <v>0</v>
      </c>
      <c r="AF235" t="s">
        <v>3</v>
      </c>
      <c r="AG235">
        <v>0.06</v>
      </c>
      <c r="AH235">
        <v>3</v>
      </c>
      <c r="AI235">
        <v>-1</v>
      </c>
      <c r="AJ235" t="s">
        <v>3</v>
      </c>
      <c r="AK235">
        <v>0</v>
      </c>
      <c r="AL235">
        <v>0</v>
      </c>
      <c r="AM235">
        <v>0</v>
      </c>
      <c r="AN235">
        <v>0</v>
      </c>
      <c r="AO235">
        <v>0</v>
      </c>
      <c r="AP235">
        <v>0</v>
      </c>
      <c r="AQ235">
        <v>0</v>
      </c>
      <c r="AR235">
        <v>0</v>
      </c>
    </row>
    <row r="236" spans="1:44" x14ac:dyDescent="0.2">
      <c r="A236">
        <f>ROW(Source!A652)</f>
        <v>652</v>
      </c>
      <c r="B236">
        <v>1473458460</v>
      </c>
      <c r="C236">
        <v>1473093412</v>
      </c>
      <c r="D236">
        <v>1441819193</v>
      </c>
      <c r="E236">
        <v>15514512</v>
      </c>
      <c r="F236">
        <v>1</v>
      </c>
      <c r="G236">
        <v>15514512</v>
      </c>
      <c r="H236">
        <v>1</v>
      </c>
      <c r="I236" t="s">
        <v>380</v>
      </c>
      <c r="J236" t="s">
        <v>3</v>
      </c>
      <c r="K236" t="s">
        <v>381</v>
      </c>
      <c r="L236">
        <v>1191</v>
      </c>
      <c r="N236">
        <v>1013</v>
      </c>
      <c r="O236" t="s">
        <v>382</v>
      </c>
      <c r="P236" t="s">
        <v>382</v>
      </c>
      <c r="Q236">
        <v>1</v>
      </c>
      <c r="X236">
        <v>0.24</v>
      </c>
      <c r="Y236">
        <v>0</v>
      </c>
      <c r="Z236">
        <v>0</v>
      </c>
      <c r="AA236">
        <v>0</v>
      </c>
      <c r="AB236">
        <v>0</v>
      </c>
      <c r="AC236">
        <v>0</v>
      </c>
      <c r="AD236">
        <v>1</v>
      </c>
      <c r="AE236">
        <v>1</v>
      </c>
      <c r="AF236" t="s">
        <v>3</v>
      </c>
      <c r="AG236">
        <v>0.24</v>
      </c>
      <c r="AH236">
        <v>3</v>
      </c>
      <c r="AI236">
        <v>-1</v>
      </c>
      <c r="AJ236" t="s">
        <v>3</v>
      </c>
      <c r="AK236">
        <v>0</v>
      </c>
      <c r="AL236">
        <v>0</v>
      </c>
      <c r="AM236">
        <v>0</v>
      </c>
      <c r="AN236">
        <v>0</v>
      </c>
      <c r="AO236">
        <v>0</v>
      </c>
      <c r="AP236">
        <v>0</v>
      </c>
      <c r="AQ236">
        <v>0</v>
      </c>
      <c r="AR236">
        <v>0</v>
      </c>
    </row>
    <row r="237" spans="1:44" x14ac:dyDescent="0.2">
      <c r="A237">
        <f>ROW(Source!A653)</f>
        <v>653</v>
      </c>
      <c r="B237">
        <v>1473458498</v>
      </c>
      <c r="C237">
        <v>1473093414</v>
      </c>
      <c r="D237">
        <v>1441819193</v>
      </c>
      <c r="E237">
        <v>15514512</v>
      </c>
      <c r="F237">
        <v>1</v>
      </c>
      <c r="G237">
        <v>15514512</v>
      </c>
      <c r="H237">
        <v>1</v>
      </c>
      <c r="I237" t="s">
        <v>380</v>
      </c>
      <c r="J237" t="s">
        <v>3</v>
      </c>
      <c r="K237" t="s">
        <v>381</v>
      </c>
      <c r="L237">
        <v>1191</v>
      </c>
      <c r="N237">
        <v>1013</v>
      </c>
      <c r="O237" t="s">
        <v>382</v>
      </c>
      <c r="P237" t="s">
        <v>382</v>
      </c>
      <c r="Q237">
        <v>1</v>
      </c>
      <c r="X237">
        <v>10</v>
      </c>
      <c r="Y237">
        <v>0</v>
      </c>
      <c r="Z237">
        <v>0</v>
      </c>
      <c r="AA237">
        <v>0</v>
      </c>
      <c r="AB237">
        <v>0</v>
      </c>
      <c r="AC237">
        <v>0</v>
      </c>
      <c r="AD237">
        <v>1</v>
      </c>
      <c r="AE237">
        <v>1</v>
      </c>
      <c r="AF237" t="s">
        <v>3</v>
      </c>
      <c r="AG237">
        <v>10</v>
      </c>
      <c r="AH237">
        <v>3</v>
      </c>
      <c r="AI237">
        <v>-1</v>
      </c>
      <c r="AJ237" t="s">
        <v>3</v>
      </c>
      <c r="AK237">
        <v>0</v>
      </c>
      <c r="AL237">
        <v>0</v>
      </c>
      <c r="AM237">
        <v>0</v>
      </c>
      <c r="AN237">
        <v>0</v>
      </c>
      <c r="AO237">
        <v>0</v>
      </c>
      <c r="AP237">
        <v>0</v>
      </c>
      <c r="AQ237">
        <v>0</v>
      </c>
      <c r="AR237">
        <v>0</v>
      </c>
    </row>
    <row r="238" spans="1:44" x14ac:dyDescent="0.2">
      <c r="A238">
        <f>ROW(Source!A653)</f>
        <v>653</v>
      </c>
      <c r="B238">
        <v>1473458499</v>
      </c>
      <c r="C238">
        <v>1473093414</v>
      </c>
      <c r="D238">
        <v>1441836237</v>
      </c>
      <c r="E238">
        <v>1</v>
      </c>
      <c r="F238">
        <v>1</v>
      </c>
      <c r="G238">
        <v>15514512</v>
      </c>
      <c r="H238">
        <v>3</v>
      </c>
      <c r="I238" t="s">
        <v>490</v>
      </c>
      <c r="J238" t="s">
        <v>491</v>
      </c>
      <c r="K238" t="s">
        <v>492</v>
      </c>
      <c r="L238">
        <v>1346</v>
      </c>
      <c r="N238">
        <v>1009</v>
      </c>
      <c r="O238" t="s">
        <v>390</v>
      </c>
      <c r="P238" t="s">
        <v>390</v>
      </c>
      <c r="Q238">
        <v>1</v>
      </c>
      <c r="X238">
        <v>0.06</v>
      </c>
      <c r="Y238">
        <v>375.16</v>
      </c>
      <c r="Z238">
        <v>0</v>
      </c>
      <c r="AA238">
        <v>0</v>
      </c>
      <c r="AB238">
        <v>0</v>
      </c>
      <c r="AC238">
        <v>0</v>
      </c>
      <c r="AD238">
        <v>1</v>
      </c>
      <c r="AE238">
        <v>0</v>
      </c>
      <c r="AF238" t="s">
        <v>3</v>
      </c>
      <c r="AG238">
        <v>0.06</v>
      </c>
      <c r="AH238">
        <v>3</v>
      </c>
      <c r="AI238">
        <v>-1</v>
      </c>
      <c r="AJ238" t="s">
        <v>3</v>
      </c>
      <c r="AK238">
        <v>0</v>
      </c>
      <c r="AL238">
        <v>0</v>
      </c>
      <c r="AM238">
        <v>0</v>
      </c>
      <c r="AN238">
        <v>0</v>
      </c>
      <c r="AO238">
        <v>0</v>
      </c>
      <c r="AP238">
        <v>0</v>
      </c>
      <c r="AQ238">
        <v>0</v>
      </c>
      <c r="AR238">
        <v>0</v>
      </c>
    </row>
    <row r="239" spans="1:44" x14ac:dyDescent="0.2">
      <c r="A239">
        <f>ROW(Source!A654)</f>
        <v>654</v>
      </c>
      <c r="B239">
        <v>1473458541</v>
      </c>
      <c r="C239">
        <v>1473093417</v>
      </c>
      <c r="D239">
        <v>1441819193</v>
      </c>
      <c r="E239">
        <v>15514512</v>
      </c>
      <c r="F239">
        <v>1</v>
      </c>
      <c r="G239">
        <v>15514512</v>
      </c>
      <c r="H239">
        <v>1</v>
      </c>
      <c r="I239" t="s">
        <v>380</v>
      </c>
      <c r="J239" t="s">
        <v>3</v>
      </c>
      <c r="K239" t="s">
        <v>381</v>
      </c>
      <c r="L239">
        <v>1191</v>
      </c>
      <c r="N239">
        <v>1013</v>
      </c>
      <c r="O239" t="s">
        <v>382</v>
      </c>
      <c r="P239" t="s">
        <v>382</v>
      </c>
      <c r="Q239">
        <v>1</v>
      </c>
      <c r="X239">
        <v>0.33</v>
      </c>
      <c r="Y239">
        <v>0</v>
      </c>
      <c r="Z239">
        <v>0</v>
      </c>
      <c r="AA239">
        <v>0</v>
      </c>
      <c r="AB239">
        <v>0</v>
      </c>
      <c r="AC239">
        <v>0</v>
      </c>
      <c r="AD239">
        <v>1</v>
      </c>
      <c r="AE239">
        <v>1</v>
      </c>
      <c r="AF239" t="s">
        <v>3</v>
      </c>
      <c r="AG239">
        <v>0.33</v>
      </c>
      <c r="AH239">
        <v>3</v>
      </c>
      <c r="AI239">
        <v>-1</v>
      </c>
      <c r="AJ239" t="s">
        <v>3</v>
      </c>
      <c r="AK239">
        <v>0</v>
      </c>
      <c r="AL239">
        <v>0</v>
      </c>
      <c r="AM239">
        <v>0</v>
      </c>
      <c r="AN239">
        <v>0</v>
      </c>
      <c r="AO239">
        <v>0</v>
      </c>
      <c r="AP239">
        <v>0</v>
      </c>
      <c r="AQ239">
        <v>0</v>
      </c>
      <c r="AR239">
        <v>0</v>
      </c>
    </row>
    <row r="240" spans="1:44" x14ac:dyDescent="0.2">
      <c r="A240">
        <f>ROW(Source!A655)</f>
        <v>655</v>
      </c>
      <c r="B240">
        <v>1473458563</v>
      </c>
      <c r="C240">
        <v>1473093419</v>
      </c>
      <c r="D240">
        <v>1441819193</v>
      </c>
      <c r="E240">
        <v>15514512</v>
      </c>
      <c r="F240">
        <v>1</v>
      </c>
      <c r="G240">
        <v>15514512</v>
      </c>
      <c r="H240">
        <v>1</v>
      </c>
      <c r="I240" t="s">
        <v>380</v>
      </c>
      <c r="J240" t="s">
        <v>3</v>
      </c>
      <c r="K240" t="s">
        <v>381</v>
      </c>
      <c r="L240">
        <v>1191</v>
      </c>
      <c r="N240">
        <v>1013</v>
      </c>
      <c r="O240" t="s">
        <v>382</v>
      </c>
      <c r="P240" t="s">
        <v>382</v>
      </c>
      <c r="Q240">
        <v>1</v>
      </c>
      <c r="X240">
        <v>11.22</v>
      </c>
      <c r="Y240">
        <v>0</v>
      </c>
      <c r="Z240">
        <v>0</v>
      </c>
      <c r="AA240">
        <v>0</v>
      </c>
      <c r="AB240">
        <v>0</v>
      </c>
      <c r="AC240">
        <v>0</v>
      </c>
      <c r="AD240">
        <v>1</v>
      </c>
      <c r="AE240">
        <v>1</v>
      </c>
      <c r="AF240" t="s">
        <v>3</v>
      </c>
      <c r="AG240">
        <v>11.22</v>
      </c>
      <c r="AH240">
        <v>3</v>
      </c>
      <c r="AI240">
        <v>-1</v>
      </c>
      <c r="AJ240" t="s">
        <v>3</v>
      </c>
      <c r="AK240">
        <v>0</v>
      </c>
      <c r="AL240">
        <v>0</v>
      </c>
      <c r="AM240">
        <v>0</v>
      </c>
      <c r="AN240">
        <v>0</v>
      </c>
      <c r="AO240">
        <v>0</v>
      </c>
      <c r="AP240">
        <v>0</v>
      </c>
      <c r="AQ240">
        <v>0</v>
      </c>
      <c r="AR240">
        <v>0</v>
      </c>
    </row>
    <row r="241" spans="1:44" x14ac:dyDescent="0.2">
      <c r="A241">
        <f>ROW(Source!A655)</f>
        <v>655</v>
      </c>
      <c r="B241">
        <v>1473458564</v>
      </c>
      <c r="C241">
        <v>1473093419</v>
      </c>
      <c r="D241">
        <v>1441836237</v>
      </c>
      <c r="E241">
        <v>1</v>
      </c>
      <c r="F241">
        <v>1</v>
      </c>
      <c r="G241">
        <v>15514512</v>
      </c>
      <c r="H241">
        <v>3</v>
      </c>
      <c r="I241" t="s">
        <v>490</v>
      </c>
      <c r="J241" t="s">
        <v>491</v>
      </c>
      <c r="K241" t="s">
        <v>492</v>
      </c>
      <c r="L241">
        <v>1346</v>
      </c>
      <c r="N241">
        <v>1009</v>
      </c>
      <c r="O241" t="s">
        <v>390</v>
      </c>
      <c r="P241" t="s">
        <v>390</v>
      </c>
      <c r="Q241">
        <v>1</v>
      </c>
      <c r="X241">
        <v>3.9E-2</v>
      </c>
      <c r="Y241">
        <v>375.16</v>
      </c>
      <c r="Z241">
        <v>0</v>
      </c>
      <c r="AA241">
        <v>0</v>
      </c>
      <c r="AB241">
        <v>0</v>
      </c>
      <c r="AC241">
        <v>0</v>
      </c>
      <c r="AD241">
        <v>1</v>
      </c>
      <c r="AE241">
        <v>0</v>
      </c>
      <c r="AF241" t="s">
        <v>3</v>
      </c>
      <c r="AG241">
        <v>3.9E-2</v>
      </c>
      <c r="AH241">
        <v>3</v>
      </c>
      <c r="AI241">
        <v>-1</v>
      </c>
      <c r="AJ241" t="s">
        <v>3</v>
      </c>
      <c r="AK241">
        <v>0</v>
      </c>
      <c r="AL241">
        <v>0</v>
      </c>
      <c r="AM241">
        <v>0</v>
      </c>
      <c r="AN241">
        <v>0</v>
      </c>
      <c r="AO241">
        <v>0</v>
      </c>
      <c r="AP241">
        <v>0</v>
      </c>
      <c r="AQ241">
        <v>0</v>
      </c>
      <c r="AR241">
        <v>0</v>
      </c>
    </row>
    <row r="242" spans="1:44" x14ac:dyDescent="0.2">
      <c r="A242">
        <f>ROW(Source!A656)</f>
        <v>656</v>
      </c>
      <c r="B242">
        <v>1473458588</v>
      </c>
      <c r="C242">
        <v>1473093422</v>
      </c>
      <c r="D242">
        <v>1441819193</v>
      </c>
      <c r="E242">
        <v>15514512</v>
      </c>
      <c r="F242">
        <v>1</v>
      </c>
      <c r="G242">
        <v>15514512</v>
      </c>
      <c r="H242">
        <v>1</v>
      </c>
      <c r="I242" t="s">
        <v>380</v>
      </c>
      <c r="J242" t="s">
        <v>3</v>
      </c>
      <c r="K242" t="s">
        <v>381</v>
      </c>
      <c r="L242">
        <v>1191</v>
      </c>
      <c r="N242">
        <v>1013</v>
      </c>
      <c r="O242" t="s">
        <v>382</v>
      </c>
      <c r="P242" t="s">
        <v>382</v>
      </c>
      <c r="Q242">
        <v>1</v>
      </c>
      <c r="X242">
        <v>0.38</v>
      </c>
      <c r="Y242">
        <v>0</v>
      </c>
      <c r="Z242">
        <v>0</v>
      </c>
      <c r="AA242">
        <v>0</v>
      </c>
      <c r="AB242">
        <v>0</v>
      </c>
      <c r="AC242">
        <v>0</v>
      </c>
      <c r="AD242">
        <v>1</v>
      </c>
      <c r="AE242">
        <v>1</v>
      </c>
      <c r="AF242" t="s">
        <v>3</v>
      </c>
      <c r="AG242">
        <v>0.38</v>
      </c>
      <c r="AH242">
        <v>3</v>
      </c>
      <c r="AI242">
        <v>-1</v>
      </c>
      <c r="AJ242" t="s">
        <v>3</v>
      </c>
      <c r="AK242">
        <v>0</v>
      </c>
      <c r="AL242">
        <v>0</v>
      </c>
      <c r="AM242">
        <v>0</v>
      </c>
      <c r="AN242">
        <v>0</v>
      </c>
      <c r="AO242">
        <v>0</v>
      </c>
      <c r="AP242">
        <v>0</v>
      </c>
      <c r="AQ242">
        <v>0</v>
      </c>
      <c r="AR242">
        <v>0</v>
      </c>
    </row>
    <row r="243" spans="1:44" x14ac:dyDescent="0.2">
      <c r="A243">
        <f>ROW(Source!A656)</f>
        <v>656</v>
      </c>
      <c r="B243">
        <v>1473458589</v>
      </c>
      <c r="C243">
        <v>1473093422</v>
      </c>
      <c r="D243">
        <v>1441836237</v>
      </c>
      <c r="E243">
        <v>1</v>
      </c>
      <c r="F243">
        <v>1</v>
      </c>
      <c r="G243">
        <v>15514512</v>
      </c>
      <c r="H243">
        <v>3</v>
      </c>
      <c r="I243" t="s">
        <v>490</v>
      </c>
      <c r="J243" t="s">
        <v>491</v>
      </c>
      <c r="K243" t="s">
        <v>492</v>
      </c>
      <c r="L243">
        <v>1346</v>
      </c>
      <c r="N243">
        <v>1009</v>
      </c>
      <c r="O243" t="s">
        <v>390</v>
      </c>
      <c r="P243" t="s">
        <v>390</v>
      </c>
      <c r="Q243">
        <v>1</v>
      </c>
      <c r="X243">
        <v>1E-3</v>
      </c>
      <c r="Y243">
        <v>375.16</v>
      </c>
      <c r="Z243">
        <v>0</v>
      </c>
      <c r="AA243">
        <v>0</v>
      </c>
      <c r="AB243">
        <v>0</v>
      </c>
      <c r="AC243">
        <v>0</v>
      </c>
      <c r="AD243">
        <v>1</v>
      </c>
      <c r="AE243">
        <v>0</v>
      </c>
      <c r="AF243" t="s">
        <v>3</v>
      </c>
      <c r="AG243">
        <v>1E-3</v>
      </c>
      <c r="AH243">
        <v>3</v>
      </c>
      <c r="AI243">
        <v>-1</v>
      </c>
      <c r="AJ243" t="s">
        <v>3</v>
      </c>
      <c r="AK243">
        <v>0</v>
      </c>
      <c r="AL243">
        <v>0</v>
      </c>
      <c r="AM243">
        <v>0</v>
      </c>
      <c r="AN243">
        <v>0</v>
      </c>
      <c r="AO243">
        <v>0</v>
      </c>
      <c r="AP243">
        <v>0</v>
      </c>
      <c r="AQ243">
        <v>0</v>
      </c>
      <c r="AR243">
        <v>0</v>
      </c>
    </row>
    <row r="244" spans="1:44" x14ac:dyDescent="0.2">
      <c r="A244">
        <f>ROW(Source!A657)</f>
        <v>657</v>
      </c>
      <c r="B244">
        <v>1473458609</v>
      </c>
      <c r="C244">
        <v>1473093425</v>
      </c>
      <c r="D244">
        <v>1441819193</v>
      </c>
      <c r="E244">
        <v>15514512</v>
      </c>
      <c r="F244">
        <v>1</v>
      </c>
      <c r="G244">
        <v>15514512</v>
      </c>
      <c r="H244">
        <v>1</v>
      </c>
      <c r="I244" t="s">
        <v>380</v>
      </c>
      <c r="J244" t="s">
        <v>3</v>
      </c>
      <c r="K244" t="s">
        <v>381</v>
      </c>
      <c r="L244">
        <v>1191</v>
      </c>
      <c r="N244">
        <v>1013</v>
      </c>
      <c r="O244" t="s">
        <v>382</v>
      </c>
      <c r="P244" t="s">
        <v>382</v>
      </c>
      <c r="Q244">
        <v>1</v>
      </c>
      <c r="X244">
        <v>11.22</v>
      </c>
      <c r="Y244">
        <v>0</v>
      </c>
      <c r="Z244">
        <v>0</v>
      </c>
      <c r="AA244">
        <v>0</v>
      </c>
      <c r="AB244">
        <v>0</v>
      </c>
      <c r="AC244">
        <v>0</v>
      </c>
      <c r="AD244">
        <v>1</v>
      </c>
      <c r="AE244">
        <v>1</v>
      </c>
      <c r="AF244" t="s">
        <v>3</v>
      </c>
      <c r="AG244">
        <v>11.22</v>
      </c>
      <c r="AH244">
        <v>3</v>
      </c>
      <c r="AI244">
        <v>-1</v>
      </c>
      <c r="AJ244" t="s">
        <v>3</v>
      </c>
      <c r="AK244">
        <v>0</v>
      </c>
      <c r="AL244">
        <v>0</v>
      </c>
      <c r="AM244">
        <v>0</v>
      </c>
      <c r="AN244">
        <v>0</v>
      </c>
      <c r="AO244">
        <v>0</v>
      </c>
      <c r="AP244">
        <v>0</v>
      </c>
      <c r="AQ244">
        <v>0</v>
      </c>
      <c r="AR244">
        <v>0</v>
      </c>
    </row>
    <row r="245" spans="1:44" x14ac:dyDescent="0.2">
      <c r="A245">
        <f>ROW(Source!A657)</f>
        <v>657</v>
      </c>
      <c r="B245">
        <v>1473458610</v>
      </c>
      <c r="C245">
        <v>1473093425</v>
      </c>
      <c r="D245">
        <v>1441836237</v>
      </c>
      <c r="E245">
        <v>1</v>
      </c>
      <c r="F245">
        <v>1</v>
      </c>
      <c r="G245">
        <v>15514512</v>
      </c>
      <c r="H245">
        <v>3</v>
      </c>
      <c r="I245" t="s">
        <v>490</v>
      </c>
      <c r="J245" t="s">
        <v>491</v>
      </c>
      <c r="K245" t="s">
        <v>492</v>
      </c>
      <c r="L245">
        <v>1346</v>
      </c>
      <c r="N245">
        <v>1009</v>
      </c>
      <c r="O245" t="s">
        <v>390</v>
      </c>
      <c r="P245" t="s">
        <v>390</v>
      </c>
      <c r="Q245">
        <v>1</v>
      </c>
      <c r="X245">
        <v>3.9E-2</v>
      </c>
      <c r="Y245">
        <v>375.16</v>
      </c>
      <c r="Z245">
        <v>0</v>
      </c>
      <c r="AA245">
        <v>0</v>
      </c>
      <c r="AB245">
        <v>0</v>
      </c>
      <c r="AC245">
        <v>0</v>
      </c>
      <c r="AD245">
        <v>1</v>
      </c>
      <c r="AE245">
        <v>0</v>
      </c>
      <c r="AF245" t="s">
        <v>3</v>
      </c>
      <c r="AG245">
        <v>3.9E-2</v>
      </c>
      <c r="AH245">
        <v>3</v>
      </c>
      <c r="AI245">
        <v>-1</v>
      </c>
      <c r="AJ245" t="s">
        <v>3</v>
      </c>
      <c r="AK245">
        <v>0</v>
      </c>
      <c r="AL245">
        <v>0</v>
      </c>
      <c r="AM245">
        <v>0</v>
      </c>
      <c r="AN245">
        <v>0</v>
      </c>
      <c r="AO245">
        <v>0</v>
      </c>
      <c r="AP245">
        <v>0</v>
      </c>
      <c r="AQ245">
        <v>0</v>
      </c>
      <c r="AR245">
        <v>0</v>
      </c>
    </row>
    <row r="246" spans="1:44" x14ac:dyDescent="0.2">
      <c r="A246">
        <f>ROW(Source!A658)</f>
        <v>658</v>
      </c>
      <c r="B246">
        <v>1473458637</v>
      </c>
      <c r="C246">
        <v>1473093428</v>
      </c>
      <c r="D246">
        <v>1441819193</v>
      </c>
      <c r="E246">
        <v>15514512</v>
      </c>
      <c r="F246">
        <v>1</v>
      </c>
      <c r="G246">
        <v>15514512</v>
      </c>
      <c r="H246">
        <v>1</v>
      </c>
      <c r="I246" t="s">
        <v>380</v>
      </c>
      <c r="J246" t="s">
        <v>3</v>
      </c>
      <c r="K246" t="s">
        <v>381</v>
      </c>
      <c r="L246">
        <v>1191</v>
      </c>
      <c r="N246">
        <v>1013</v>
      </c>
      <c r="O246" t="s">
        <v>382</v>
      </c>
      <c r="P246" t="s">
        <v>382</v>
      </c>
      <c r="Q246">
        <v>1</v>
      </c>
      <c r="X246">
        <v>0.38</v>
      </c>
      <c r="Y246">
        <v>0</v>
      </c>
      <c r="Z246">
        <v>0</v>
      </c>
      <c r="AA246">
        <v>0</v>
      </c>
      <c r="AB246">
        <v>0</v>
      </c>
      <c r="AC246">
        <v>0</v>
      </c>
      <c r="AD246">
        <v>1</v>
      </c>
      <c r="AE246">
        <v>1</v>
      </c>
      <c r="AF246" t="s">
        <v>3</v>
      </c>
      <c r="AG246">
        <v>0.38</v>
      </c>
      <c r="AH246">
        <v>3</v>
      </c>
      <c r="AI246">
        <v>-1</v>
      </c>
      <c r="AJ246" t="s">
        <v>3</v>
      </c>
      <c r="AK246">
        <v>0</v>
      </c>
      <c r="AL246">
        <v>0</v>
      </c>
      <c r="AM246">
        <v>0</v>
      </c>
      <c r="AN246">
        <v>0</v>
      </c>
      <c r="AO246">
        <v>0</v>
      </c>
      <c r="AP246">
        <v>0</v>
      </c>
      <c r="AQ246">
        <v>0</v>
      </c>
      <c r="AR246">
        <v>0</v>
      </c>
    </row>
    <row r="247" spans="1:44" x14ac:dyDescent="0.2">
      <c r="A247">
        <f>ROW(Source!A658)</f>
        <v>658</v>
      </c>
      <c r="B247">
        <v>1473458638</v>
      </c>
      <c r="C247">
        <v>1473093428</v>
      </c>
      <c r="D247">
        <v>1441836237</v>
      </c>
      <c r="E247">
        <v>1</v>
      </c>
      <c r="F247">
        <v>1</v>
      </c>
      <c r="G247">
        <v>15514512</v>
      </c>
      <c r="H247">
        <v>3</v>
      </c>
      <c r="I247" t="s">
        <v>490</v>
      </c>
      <c r="J247" t="s">
        <v>491</v>
      </c>
      <c r="K247" t="s">
        <v>492</v>
      </c>
      <c r="L247">
        <v>1346</v>
      </c>
      <c r="N247">
        <v>1009</v>
      </c>
      <c r="O247" t="s">
        <v>390</v>
      </c>
      <c r="P247" t="s">
        <v>390</v>
      </c>
      <c r="Q247">
        <v>1</v>
      </c>
      <c r="X247">
        <v>1E-3</v>
      </c>
      <c r="Y247">
        <v>375.16</v>
      </c>
      <c r="Z247">
        <v>0</v>
      </c>
      <c r="AA247">
        <v>0</v>
      </c>
      <c r="AB247">
        <v>0</v>
      </c>
      <c r="AC247">
        <v>0</v>
      </c>
      <c r="AD247">
        <v>1</v>
      </c>
      <c r="AE247">
        <v>0</v>
      </c>
      <c r="AF247" t="s">
        <v>3</v>
      </c>
      <c r="AG247">
        <v>1E-3</v>
      </c>
      <c r="AH247">
        <v>3</v>
      </c>
      <c r="AI247">
        <v>-1</v>
      </c>
      <c r="AJ247" t="s">
        <v>3</v>
      </c>
      <c r="AK247">
        <v>0</v>
      </c>
      <c r="AL247">
        <v>0</v>
      </c>
      <c r="AM247">
        <v>0</v>
      </c>
      <c r="AN247">
        <v>0</v>
      </c>
      <c r="AO247">
        <v>0</v>
      </c>
      <c r="AP247">
        <v>0</v>
      </c>
      <c r="AQ247">
        <v>0</v>
      </c>
      <c r="AR247">
        <v>0</v>
      </c>
    </row>
    <row r="248" spans="1:44" x14ac:dyDescent="0.2">
      <c r="A248">
        <f>ROW(Source!A659)</f>
        <v>659</v>
      </c>
      <c r="B248">
        <v>1473458661</v>
      </c>
      <c r="C248">
        <v>1473093431</v>
      </c>
      <c r="D248">
        <v>1441819193</v>
      </c>
      <c r="E248">
        <v>15514512</v>
      </c>
      <c r="F248">
        <v>1</v>
      </c>
      <c r="G248">
        <v>15514512</v>
      </c>
      <c r="H248">
        <v>1</v>
      </c>
      <c r="I248" t="s">
        <v>380</v>
      </c>
      <c r="J248" t="s">
        <v>3</v>
      </c>
      <c r="K248" t="s">
        <v>381</v>
      </c>
      <c r="L248">
        <v>1191</v>
      </c>
      <c r="N248">
        <v>1013</v>
      </c>
      <c r="O248" t="s">
        <v>382</v>
      </c>
      <c r="P248" t="s">
        <v>382</v>
      </c>
      <c r="Q248">
        <v>1</v>
      </c>
      <c r="X248">
        <v>11.88</v>
      </c>
      <c r="Y248">
        <v>0</v>
      </c>
      <c r="Z248">
        <v>0</v>
      </c>
      <c r="AA248">
        <v>0</v>
      </c>
      <c r="AB248">
        <v>0</v>
      </c>
      <c r="AC248">
        <v>0</v>
      </c>
      <c r="AD248">
        <v>1</v>
      </c>
      <c r="AE248">
        <v>1</v>
      </c>
      <c r="AF248" t="s">
        <v>3</v>
      </c>
      <c r="AG248">
        <v>11.88</v>
      </c>
      <c r="AH248">
        <v>3</v>
      </c>
      <c r="AI248">
        <v>-1</v>
      </c>
      <c r="AJ248" t="s">
        <v>3</v>
      </c>
      <c r="AK248">
        <v>0</v>
      </c>
      <c r="AL248">
        <v>0</v>
      </c>
      <c r="AM248">
        <v>0</v>
      </c>
      <c r="AN248">
        <v>0</v>
      </c>
      <c r="AO248">
        <v>0</v>
      </c>
      <c r="AP248">
        <v>0</v>
      </c>
      <c r="AQ248">
        <v>0</v>
      </c>
      <c r="AR248">
        <v>0</v>
      </c>
    </row>
    <row r="249" spans="1:44" x14ac:dyDescent="0.2">
      <c r="A249">
        <f>ROW(Source!A659)</f>
        <v>659</v>
      </c>
      <c r="B249">
        <v>1473458663</v>
      </c>
      <c r="C249">
        <v>1473093431</v>
      </c>
      <c r="D249">
        <v>1441836237</v>
      </c>
      <c r="E249">
        <v>1</v>
      </c>
      <c r="F249">
        <v>1</v>
      </c>
      <c r="G249">
        <v>15514512</v>
      </c>
      <c r="H249">
        <v>3</v>
      </c>
      <c r="I249" t="s">
        <v>490</v>
      </c>
      <c r="J249" t="s">
        <v>491</v>
      </c>
      <c r="K249" t="s">
        <v>492</v>
      </c>
      <c r="L249">
        <v>1346</v>
      </c>
      <c r="N249">
        <v>1009</v>
      </c>
      <c r="O249" t="s">
        <v>390</v>
      </c>
      <c r="P249" t="s">
        <v>390</v>
      </c>
      <c r="Q249">
        <v>1</v>
      </c>
      <c r="X249">
        <v>4.2000000000000003E-2</v>
      </c>
      <c r="Y249">
        <v>375.16</v>
      </c>
      <c r="Z249">
        <v>0</v>
      </c>
      <c r="AA249">
        <v>0</v>
      </c>
      <c r="AB249">
        <v>0</v>
      </c>
      <c r="AC249">
        <v>0</v>
      </c>
      <c r="AD249">
        <v>1</v>
      </c>
      <c r="AE249">
        <v>0</v>
      </c>
      <c r="AF249" t="s">
        <v>3</v>
      </c>
      <c r="AG249">
        <v>4.2000000000000003E-2</v>
      </c>
      <c r="AH249">
        <v>3</v>
      </c>
      <c r="AI249">
        <v>-1</v>
      </c>
      <c r="AJ249" t="s">
        <v>3</v>
      </c>
      <c r="AK249">
        <v>0</v>
      </c>
      <c r="AL249">
        <v>0</v>
      </c>
      <c r="AM249">
        <v>0</v>
      </c>
      <c r="AN249">
        <v>0</v>
      </c>
      <c r="AO249">
        <v>0</v>
      </c>
      <c r="AP249">
        <v>0</v>
      </c>
      <c r="AQ249">
        <v>0</v>
      </c>
      <c r="AR249">
        <v>0</v>
      </c>
    </row>
    <row r="250" spans="1:44" x14ac:dyDescent="0.2">
      <c r="A250">
        <f>ROW(Source!A660)</f>
        <v>660</v>
      </c>
      <c r="B250">
        <v>1473458705</v>
      </c>
      <c r="C250">
        <v>1473093434</v>
      </c>
      <c r="D250">
        <v>1441819193</v>
      </c>
      <c r="E250">
        <v>15514512</v>
      </c>
      <c r="F250">
        <v>1</v>
      </c>
      <c r="G250">
        <v>15514512</v>
      </c>
      <c r="H250">
        <v>1</v>
      </c>
      <c r="I250" t="s">
        <v>380</v>
      </c>
      <c r="J250" t="s">
        <v>3</v>
      </c>
      <c r="K250" t="s">
        <v>381</v>
      </c>
      <c r="L250">
        <v>1191</v>
      </c>
      <c r="N250">
        <v>1013</v>
      </c>
      <c r="O250" t="s">
        <v>382</v>
      </c>
      <c r="P250" t="s">
        <v>382</v>
      </c>
      <c r="Q250">
        <v>1</v>
      </c>
      <c r="X250">
        <v>0.4</v>
      </c>
      <c r="Y250">
        <v>0</v>
      </c>
      <c r="Z250">
        <v>0</v>
      </c>
      <c r="AA250">
        <v>0</v>
      </c>
      <c r="AB250">
        <v>0</v>
      </c>
      <c r="AC250">
        <v>0</v>
      </c>
      <c r="AD250">
        <v>1</v>
      </c>
      <c r="AE250">
        <v>1</v>
      </c>
      <c r="AF250" t="s">
        <v>3</v>
      </c>
      <c r="AG250">
        <v>0.4</v>
      </c>
      <c r="AH250">
        <v>3</v>
      </c>
      <c r="AI250">
        <v>-1</v>
      </c>
      <c r="AJ250" t="s">
        <v>3</v>
      </c>
      <c r="AK250">
        <v>0</v>
      </c>
      <c r="AL250">
        <v>0</v>
      </c>
      <c r="AM250">
        <v>0</v>
      </c>
      <c r="AN250">
        <v>0</v>
      </c>
      <c r="AO250">
        <v>0</v>
      </c>
      <c r="AP250">
        <v>0</v>
      </c>
      <c r="AQ250">
        <v>0</v>
      </c>
      <c r="AR250">
        <v>0</v>
      </c>
    </row>
    <row r="251" spans="1:44" x14ac:dyDescent="0.2">
      <c r="A251">
        <f>ROW(Source!A660)</f>
        <v>660</v>
      </c>
      <c r="B251">
        <v>1473458706</v>
      </c>
      <c r="C251">
        <v>1473093434</v>
      </c>
      <c r="D251">
        <v>1441836237</v>
      </c>
      <c r="E251">
        <v>1</v>
      </c>
      <c r="F251">
        <v>1</v>
      </c>
      <c r="G251">
        <v>15514512</v>
      </c>
      <c r="H251">
        <v>3</v>
      </c>
      <c r="I251" t="s">
        <v>490</v>
      </c>
      <c r="J251" t="s">
        <v>491</v>
      </c>
      <c r="K251" t="s">
        <v>492</v>
      </c>
      <c r="L251">
        <v>1346</v>
      </c>
      <c r="N251">
        <v>1009</v>
      </c>
      <c r="O251" t="s">
        <v>390</v>
      </c>
      <c r="P251" t="s">
        <v>390</v>
      </c>
      <c r="Q251">
        <v>1</v>
      </c>
      <c r="X251">
        <v>1E-3</v>
      </c>
      <c r="Y251">
        <v>375.16</v>
      </c>
      <c r="Z251">
        <v>0</v>
      </c>
      <c r="AA251">
        <v>0</v>
      </c>
      <c r="AB251">
        <v>0</v>
      </c>
      <c r="AC251">
        <v>0</v>
      </c>
      <c r="AD251">
        <v>1</v>
      </c>
      <c r="AE251">
        <v>0</v>
      </c>
      <c r="AF251" t="s">
        <v>3</v>
      </c>
      <c r="AG251">
        <v>1E-3</v>
      </c>
      <c r="AH251">
        <v>3</v>
      </c>
      <c r="AI251">
        <v>-1</v>
      </c>
      <c r="AJ251" t="s">
        <v>3</v>
      </c>
      <c r="AK251">
        <v>0</v>
      </c>
      <c r="AL251">
        <v>0</v>
      </c>
      <c r="AM251">
        <v>0</v>
      </c>
      <c r="AN251">
        <v>0</v>
      </c>
      <c r="AO251">
        <v>0</v>
      </c>
      <c r="AP251">
        <v>0</v>
      </c>
      <c r="AQ251">
        <v>0</v>
      </c>
      <c r="AR251">
        <v>0</v>
      </c>
    </row>
    <row r="252" spans="1:44" x14ac:dyDescent="0.2">
      <c r="A252">
        <f>ROW(Source!A661)</f>
        <v>661</v>
      </c>
      <c r="B252">
        <v>1473458732</v>
      </c>
      <c r="C252">
        <v>1473093437</v>
      </c>
      <c r="D252">
        <v>1441819193</v>
      </c>
      <c r="E252">
        <v>15514512</v>
      </c>
      <c r="F252">
        <v>1</v>
      </c>
      <c r="G252">
        <v>15514512</v>
      </c>
      <c r="H252">
        <v>1</v>
      </c>
      <c r="I252" t="s">
        <v>380</v>
      </c>
      <c r="J252" t="s">
        <v>3</v>
      </c>
      <c r="K252" t="s">
        <v>381</v>
      </c>
      <c r="L252">
        <v>1191</v>
      </c>
      <c r="N252">
        <v>1013</v>
      </c>
      <c r="O252" t="s">
        <v>382</v>
      </c>
      <c r="P252" t="s">
        <v>382</v>
      </c>
      <c r="Q252">
        <v>1</v>
      </c>
      <c r="X252">
        <v>14.58</v>
      </c>
      <c r="Y252">
        <v>0</v>
      </c>
      <c r="Z252">
        <v>0</v>
      </c>
      <c r="AA252">
        <v>0</v>
      </c>
      <c r="AB252">
        <v>0</v>
      </c>
      <c r="AC252">
        <v>0</v>
      </c>
      <c r="AD252">
        <v>1</v>
      </c>
      <c r="AE252">
        <v>1</v>
      </c>
      <c r="AF252" t="s">
        <v>3</v>
      </c>
      <c r="AG252">
        <v>14.58</v>
      </c>
      <c r="AH252">
        <v>3</v>
      </c>
      <c r="AI252">
        <v>-1</v>
      </c>
      <c r="AJ252" t="s">
        <v>3</v>
      </c>
      <c r="AK252">
        <v>0</v>
      </c>
      <c r="AL252">
        <v>0</v>
      </c>
      <c r="AM252">
        <v>0</v>
      </c>
      <c r="AN252">
        <v>0</v>
      </c>
      <c r="AO252">
        <v>0</v>
      </c>
      <c r="AP252">
        <v>0</v>
      </c>
      <c r="AQ252">
        <v>0</v>
      </c>
      <c r="AR252">
        <v>0</v>
      </c>
    </row>
    <row r="253" spans="1:44" x14ac:dyDescent="0.2">
      <c r="A253">
        <f>ROW(Source!A661)</f>
        <v>661</v>
      </c>
      <c r="B253">
        <v>1473458733</v>
      </c>
      <c r="C253">
        <v>1473093437</v>
      </c>
      <c r="D253">
        <v>1441836237</v>
      </c>
      <c r="E253">
        <v>1</v>
      </c>
      <c r="F253">
        <v>1</v>
      </c>
      <c r="G253">
        <v>15514512</v>
      </c>
      <c r="H253">
        <v>3</v>
      </c>
      <c r="I253" t="s">
        <v>490</v>
      </c>
      <c r="J253" t="s">
        <v>491</v>
      </c>
      <c r="K253" t="s">
        <v>492</v>
      </c>
      <c r="L253">
        <v>1346</v>
      </c>
      <c r="N253">
        <v>1009</v>
      </c>
      <c r="O253" t="s">
        <v>390</v>
      </c>
      <c r="P253" t="s">
        <v>390</v>
      </c>
      <c r="Q253">
        <v>1</v>
      </c>
      <c r="X253">
        <v>5.0999999999999997E-2</v>
      </c>
      <c r="Y253">
        <v>375.16</v>
      </c>
      <c r="Z253">
        <v>0</v>
      </c>
      <c r="AA253">
        <v>0</v>
      </c>
      <c r="AB253">
        <v>0</v>
      </c>
      <c r="AC253">
        <v>0</v>
      </c>
      <c r="AD253">
        <v>1</v>
      </c>
      <c r="AE253">
        <v>0</v>
      </c>
      <c r="AF253" t="s">
        <v>3</v>
      </c>
      <c r="AG253">
        <v>5.0999999999999997E-2</v>
      </c>
      <c r="AH253">
        <v>3</v>
      </c>
      <c r="AI253">
        <v>-1</v>
      </c>
      <c r="AJ253" t="s">
        <v>3</v>
      </c>
      <c r="AK253">
        <v>0</v>
      </c>
      <c r="AL253">
        <v>0</v>
      </c>
      <c r="AM253">
        <v>0</v>
      </c>
      <c r="AN253">
        <v>0</v>
      </c>
      <c r="AO253">
        <v>0</v>
      </c>
      <c r="AP253">
        <v>0</v>
      </c>
      <c r="AQ253">
        <v>0</v>
      </c>
      <c r="AR253">
        <v>0</v>
      </c>
    </row>
    <row r="254" spans="1:44" x14ac:dyDescent="0.2">
      <c r="A254">
        <f>ROW(Source!A662)</f>
        <v>662</v>
      </c>
      <c r="B254">
        <v>1473458754</v>
      </c>
      <c r="C254">
        <v>1473093440</v>
      </c>
      <c r="D254">
        <v>1441819193</v>
      </c>
      <c r="E254">
        <v>15514512</v>
      </c>
      <c r="F254">
        <v>1</v>
      </c>
      <c r="G254">
        <v>15514512</v>
      </c>
      <c r="H254">
        <v>1</v>
      </c>
      <c r="I254" t="s">
        <v>380</v>
      </c>
      <c r="J254" t="s">
        <v>3</v>
      </c>
      <c r="K254" t="s">
        <v>381</v>
      </c>
      <c r="L254">
        <v>1191</v>
      </c>
      <c r="N254">
        <v>1013</v>
      </c>
      <c r="O254" t="s">
        <v>382</v>
      </c>
      <c r="P254" t="s">
        <v>382</v>
      </c>
      <c r="Q254">
        <v>1</v>
      </c>
      <c r="X254">
        <v>3.24</v>
      </c>
      <c r="Y254">
        <v>0</v>
      </c>
      <c r="Z254">
        <v>0</v>
      </c>
      <c r="AA254">
        <v>0</v>
      </c>
      <c r="AB254">
        <v>0</v>
      </c>
      <c r="AC254">
        <v>0</v>
      </c>
      <c r="AD254">
        <v>1</v>
      </c>
      <c r="AE254">
        <v>1</v>
      </c>
      <c r="AF254" t="s">
        <v>3</v>
      </c>
      <c r="AG254">
        <v>3.24</v>
      </c>
      <c r="AH254">
        <v>3</v>
      </c>
      <c r="AI254">
        <v>-1</v>
      </c>
      <c r="AJ254" t="s">
        <v>3</v>
      </c>
      <c r="AK254">
        <v>0</v>
      </c>
      <c r="AL254">
        <v>0</v>
      </c>
      <c r="AM254">
        <v>0</v>
      </c>
      <c r="AN254">
        <v>0</v>
      </c>
      <c r="AO254">
        <v>0</v>
      </c>
      <c r="AP254">
        <v>0</v>
      </c>
      <c r="AQ254">
        <v>0</v>
      </c>
      <c r="AR254">
        <v>0</v>
      </c>
    </row>
    <row r="255" spans="1:44" x14ac:dyDescent="0.2">
      <c r="A255">
        <f>ROW(Source!A662)</f>
        <v>662</v>
      </c>
      <c r="B255">
        <v>1473458755</v>
      </c>
      <c r="C255">
        <v>1473093440</v>
      </c>
      <c r="D255">
        <v>1441836237</v>
      </c>
      <c r="E255">
        <v>1</v>
      </c>
      <c r="F255">
        <v>1</v>
      </c>
      <c r="G255">
        <v>15514512</v>
      </c>
      <c r="H255">
        <v>3</v>
      </c>
      <c r="I255" t="s">
        <v>490</v>
      </c>
      <c r="J255" t="s">
        <v>491</v>
      </c>
      <c r="K255" t="s">
        <v>492</v>
      </c>
      <c r="L255">
        <v>1346</v>
      </c>
      <c r="N255">
        <v>1009</v>
      </c>
      <c r="O255" t="s">
        <v>390</v>
      </c>
      <c r="P255" t="s">
        <v>390</v>
      </c>
      <c r="Q255">
        <v>1</v>
      </c>
      <c r="X255">
        <v>1.0999999999999999E-2</v>
      </c>
      <c r="Y255">
        <v>375.16</v>
      </c>
      <c r="Z255">
        <v>0</v>
      </c>
      <c r="AA255">
        <v>0</v>
      </c>
      <c r="AB255">
        <v>0</v>
      </c>
      <c r="AC255">
        <v>0</v>
      </c>
      <c r="AD255">
        <v>1</v>
      </c>
      <c r="AE255">
        <v>0</v>
      </c>
      <c r="AF255" t="s">
        <v>3</v>
      </c>
      <c r="AG255">
        <v>1.0999999999999999E-2</v>
      </c>
      <c r="AH255">
        <v>3</v>
      </c>
      <c r="AI255">
        <v>-1</v>
      </c>
      <c r="AJ255" t="s">
        <v>3</v>
      </c>
      <c r="AK255">
        <v>0</v>
      </c>
      <c r="AL255">
        <v>0</v>
      </c>
      <c r="AM255">
        <v>0</v>
      </c>
      <c r="AN255">
        <v>0</v>
      </c>
      <c r="AO255">
        <v>0</v>
      </c>
      <c r="AP255">
        <v>0</v>
      </c>
      <c r="AQ255">
        <v>0</v>
      </c>
      <c r="AR255">
        <v>0</v>
      </c>
    </row>
    <row r="256" spans="1:44" x14ac:dyDescent="0.2">
      <c r="A256">
        <f>ROW(Source!A663)</f>
        <v>663</v>
      </c>
      <c r="B256">
        <v>1473458792</v>
      </c>
      <c r="C256">
        <v>1473093443</v>
      </c>
      <c r="D256">
        <v>1441819193</v>
      </c>
      <c r="E256">
        <v>15514512</v>
      </c>
      <c r="F256">
        <v>1</v>
      </c>
      <c r="G256">
        <v>15514512</v>
      </c>
      <c r="H256">
        <v>1</v>
      </c>
      <c r="I256" t="s">
        <v>380</v>
      </c>
      <c r="J256" t="s">
        <v>3</v>
      </c>
      <c r="K256" t="s">
        <v>381</v>
      </c>
      <c r="L256">
        <v>1191</v>
      </c>
      <c r="N256">
        <v>1013</v>
      </c>
      <c r="O256" t="s">
        <v>382</v>
      </c>
      <c r="P256" t="s">
        <v>382</v>
      </c>
      <c r="Q256">
        <v>1</v>
      </c>
      <c r="X256">
        <v>0.49</v>
      </c>
      <c r="Y256">
        <v>0</v>
      </c>
      <c r="Z256">
        <v>0</v>
      </c>
      <c r="AA256">
        <v>0</v>
      </c>
      <c r="AB256">
        <v>0</v>
      </c>
      <c r="AC256">
        <v>0</v>
      </c>
      <c r="AD256">
        <v>1</v>
      </c>
      <c r="AE256">
        <v>1</v>
      </c>
      <c r="AF256" t="s">
        <v>3</v>
      </c>
      <c r="AG256">
        <v>0.49</v>
      </c>
      <c r="AH256">
        <v>3</v>
      </c>
      <c r="AI256">
        <v>-1</v>
      </c>
      <c r="AJ256" t="s">
        <v>3</v>
      </c>
      <c r="AK256">
        <v>0</v>
      </c>
      <c r="AL256">
        <v>0</v>
      </c>
      <c r="AM256">
        <v>0</v>
      </c>
      <c r="AN256">
        <v>0</v>
      </c>
      <c r="AO256">
        <v>0</v>
      </c>
      <c r="AP256">
        <v>0</v>
      </c>
      <c r="AQ256">
        <v>0</v>
      </c>
      <c r="AR256">
        <v>0</v>
      </c>
    </row>
    <row r="257" spans="1:44" x14ac:dyDescent="0.2">
      <c r="A257">
        <f>ROW(Source!A663)</f>
        <v>663</v>
      </c>
      <c r="B257">
        <v>1473458793</v>
      </c>
      <c r="C257">
        <v>1473093443</v>
      </c>
      <c r="D257">
        <v>1441836237</v>
      </c>
      <c r="E257">
        <v>1</v>
      </c>
      <c r="F257">
        <v>1</v>
      </c>
      <c r="G257">
        <v>15514512</v>
      </c>
      <c r="H257">
        <v>3</v>
      </c>
      <c r="I257" t="s">
        <v>490</v>
      </c>
      <c r="J257" t="s">
        <v>491</v>
      </c>
      <c r="K257" t="s">
        <v>492</v>
      </c>
      <c r="L257">
        <v>1346</v>
      </c>
      <c r="N257">
        <v>1009</v>
      </c>
      <c r="O257" t="s">
        <v>390</v>
      </c>
      <c r="P257" t="s">
        <v>390</v>
      </c>
      <c r="Q257">
        <v>1</v>
      </c>
      <c r="X257">
        <v>2E-3</v>
      </c>
      <c r="Y257">
        <v>375.16</v>
      </c>
      <c r="Z257">
        <v>0</v>
      </c>
      <c r="AA257">
        <v>0</v>
      </c>
      <c r="AB257">
        <v>0</v>
      </c>
      <c r="AC257">
        <v>0</v>
      </c>
      <c r="AD257">
        <v>1</v>
      </c>
      <c r="AE257">
        <v>0</v>
      </c>
      <c r="AF257" t="s">
        <v>3</v>
      </c>
      <c r="AG257">
        <v>2E-3</v>
      </c>
      <c r="AH257">
        <v>3</v>
      </c>
      <c r="AI257">
        <v>-1</v>
      </c>
      <c r="AJ257" t="s">
        <v>3</v>
      </c>
      <c r="AK257">
        <v>0</v>
      </c>
      <c r="AL257">
        <v>0</v>
      </c>
      <c r="AM257">
        <v>0</v>
      </c>
      <c r="AN257">
        <v>0</v>
      </c>
      <c r="AO257">
        <v>0</v>
      </c>
      <c r="AP257">
        <v>0</v>
      </c>
      <c r="AQ257">
        <v>0</v>
      </c>
      <c r="AR257">
        <v>0</v>
      </c>
    </row>
    <row r="258" spans="1:44" x14ac:dyDescent="0.2">
      <c r="A258">
        <f>ROW(Source!A664)</f>
        <v>664</v>
      </c>
      <c r="B258">
        <v>1473458843</v>
      </c>
      <c r="C258">
        <v>1473093446</v>
      </c>
      <c r="D258">
        <v>1441819193</v>
      </c>
      <c r="E258">
        <v>15514512</v>
      </c>
      <c r="F258">
        <v>1</v>
      </c>
      <c r="G258">
        <v>15514512</v>
      </c>
      <c r="H258">
        <v>1</v>
      </c>
      <c r="I258" t="s">
        <v>380</v>
      </c>
      <c r="J258" t="s">
        <v>3</v>
      </c>
      <c r="K258" t="s">
        <v>381</v>
      </c>
      <c r="L258">
        <v>1191</v>
      </c>
      <c r="N258">
        <v>1013</v>
      </c>
      <c r="O258" t="s">
        <v>382</v>
      </c>
      <c r="P258" t="s">
        <v>382</v>
      </c>
      <c r="Q258">
        <v>1</v>
      </c>
      <c r="X258">
        <v>7.14</v>
      </c>
      <c r="Y258">
        <v>0</v>
      </c>
      <c r="Z258">
        <v>0</v>
      </c>
      <c r="AA258">
        <v>0</v>
      </c>
      <c r="AB258">
        <v>0</v>
      </c>
      <c r="AC258">
        <v>0</v>
      </c>
      <c r="AD258">
        <v>1</v>
      </c>
      <c r="AE258">
        <v>1</v>
      </c>
      <c r="AF258" t="s">
        <v>3</v>
      </c>
      <c r="AG258">
        <v>7.14</v>
      </c>
      <c r="AH258">
        <v>3</v>
      </c>
      <c r="AI258">
        <v>-1</v>
      </c>
      <c r="AJ258" t="s">
        <v>3</v>
      </c>
      <c r="AK258">
        <v>0</v>
      </c>
      <c r="AL258">
        <v>0</v>
      </c>
      <c r="AM258">
        <v>0</v>
      </c>
      <c r="AN258">
        <v>0</v>
      </c>
      <c r="AO258">
        <v>0</v>
      </c>
      <c r="AP258">
        <v>0</v>
      </c>
      <c r="AQ258">
        <v>0</v>
      </c>
      <c r="AR258">
        <v>0</v>
      </c>
    </row>
    <row r="259" spans="1:44" x14ac:dyDescent="0.2">
      <c r="A259">
        <f>ROW(Source!A664)</f>
        <v>664</v>
      </c>
      <c r="B259">
        <v>1473458844</v>
      </c>
      <c r="C259">
        <v>1473093446</v>
      </c>
      <c r="D259">
        <v>1441836237</v>
      </c>
      <c r="E259">
        <v>1</v>
      </c>
      <c r="F259">
        <v>1</v>
      </c>
      <c r="G259">
        <v>15514512</v>
      </c>
      <c r="H259">
        <v>3</v>
      </c>
      <c r="I259" t="s">
        <v>490</v>
      </c>
      <c r="J259" t="s">
        <v>491</v>
      </c>
      <c r="K259" t="s">
        <v>492</v>
      </c>
      <c r="L259">
        <v>1346</v>
      </c>
      <c r="N259">
        <v>1009</v>
      </c>
      <c r="O259" t="s">
        <v>390</v>
      </c>
      <c r="P259" t="s">
        <v>390</v>
      </c>
      <c r="Q259">
        <v>1</v>
      </c>
      <c r="X259">
        <v>0.06</v>
      </c>
      <c r="Y259">
        <v>375.16</v>
      </c>
      <c r="Z259">
        <v>0</v>
      </c>
      <c r="AA259">
        <v>0</v>
      </c>
      <c r="AB259">
        <v>0</v>
      </c>
      <c r="AC259">
        <v>0</v>
      </c>
      <c r="AD259">
        <v>1</v>
      </c>
      <c r="AE259">
        <v>0</v>
      </c>
      <c r="AF259" t="s">
        <v>3</v>
      </c>
      <c r="AG259">
        <v>0.06</v>
      </c>
      <c r="AH259">
        <v>3</v>
      </c>
      <c r="AI259">
        <v>-1</v>
      </c>
      <c r="AJ259" t="s">
        <v>3</v>
      </c>
      <c r="AK259">
        <v>0</v>
      </c>
      <c r="AL259">
        <v>0</v>
      </c>
      <c r="AM259">
        <v>0</v>
      </c>
      <c r="AN259">
        <v>0</v>
      </c>
      <c r="AO259">
        <v>0</v>
      </c>
      <c r="AP259">
        <v>0</v>
      </c>
      <c r="AQ259">
        <v>0</v>
      </c>
      <c r="AR259">
        <v>0</v>
      </c>
    </row>
    <row r="260" spans="1:44" x14ac:dyDescent="0.2">
      <c r="A260">
        <f>ROW(Source!A665)</f>
        <v>665</v>
      </c>
      <c r="B260">
        <v>1473458878</v>
      </c>
      <c r="C260">
        <v>1473093449</v>
      </c>
      <c r="D260">
        <v>1441819193</v>
      </c>
      <c r="E260">
        <v>15514512</v>
      </c>
      <c r="F260">
        <v>1</v>
      </c>
      <c r="G260">
        <v>15514512</v>
      </c>
      <c r="H260">
        <v>1</v>
      </c>
      <c r="I260" t="s">
        <v>380</v>
      </c>
      <c r="J260" t="s">
        <v>3</v>
      </c>
      <c r="K260" t="s">
        <v>381</v>
      </c>
      <c r="L260">
        <v>1191</v>
      </c>
      <c r="N260">
        <v>1013</v>
      </c>
      <c r="O260" t="s">
        <v>382</v>
      </c>
      <c r="P260" t="s">
        <v>382</v>
      </c>
      <c r="Q260">
        <v>1</v>
      </c>
      <c r="X260">
        <v>0.24</v>
      </c>
      <c r="Y260">
        <v>0</v>
      </c>
      <c r="Z260">
        <v>0</v>
      </c>
      <c r="AA260">
        <v>0</v>
      </c>
      <c r="AB260">
        <v>0</v>
      </c>
      <c r="AC260">
        <v>0</v>
      </c>
      <c r="AD260">
        <v>1</v>
      </c>
      <c r="AE260">
        <v>1</v>
      </c>
      <c r="AF260" t="s">
        <v>3</v>
      </c>
      <c r="AG260">
        <v>0.24</v>
      </c>
      <c r="AH260">
        <v>3</v>
      </c>
      <c r="AI260">
        <v>-1</v>
      </c>
      <c r="AJ260" t="s">
        <v>3</v>
      </c>
      <c r="AK260">
        <v>0</v>
      </c>
      <c r="AL260">
        <v>0</v>
      </c>
      <c r="AM260">
        <v>0</v>
      </c>
      <c r="AN260">
        <v>0</v>
      </c>
      <c r="AO260">
        <v>0</v>
      </c>
      <c r="AP260">
        <v>0</v>
      </c>
      <c r="AQ260">
        <v>0</v>
      </c>
      <c r="AR260">
        <v>0</v>
      </c>
    </row>
    <row r="261" spans="1:44" x14ac:dyDescent="0.2">
      <c r="A261">
        <f>ROW(Source!A666)</f>
        <v>666</v>
      </c>
      <c r="B261">
        <v>1473458892</v>
      </c>
      <c r="C261">
        <v>1473093451</v>
      </c>
      <c r="D261">
        <v>1441819193</v>
      </c>
      <c r="E261">
        <v>15514512</v>
      </c>
      <c r="F261">
        <v>1</v>
      </c>
      <c r="G261">
        <v>15514512</v>
      </c>
      <c r="H261">
        <v>1</v>
      </c>
      <c r="I261" t="s">
        <v>380</v>
      </c>
      <c r="J261" t="s">
        <v>3</v>
      </c>
      <c r="K261" t="s">
        <v>381</v>
      </c>
      <c r="L261">
        <v>1191</v>
      </c>
      <c r="N261">
        <v>1013</v>
      </c>
      <c r="O261" t="s">
        <v>382</v>
      </c>
      <c r="P261" t="s">
        <v>382</v>
      </c>
      <c r="Q261">
        <v>1</v>
      </c>
      <c r="X261">
        <v>0.7</v>
      </c>
      <c r="Y261">
        <v>0</v>
      </c>
      <c r="Z261">
        <v>0</v>
      </c>
      <c r="AA261">
        <v>0</v>
      </c>
      <c r="AB261">
        <v>0</v>
      </c>
      <c r="AC261">
        <v>0</v>
      </c>
      <c r="AD261">
        <v>1</v>
      </c>
      <c r="AE261">
        <v>1</v>
      </c>
      <c r="AF261" t="s">
        <v>3</v>
      </c>
      <c r="AG261">
        <v>0.7</v>
      </c>
      <c r="AH261">
        <v>2</v>
      </c>
      <c r="AI261">
        <v>1473093452</v>
      </c>
      <c r="AJ261">
        <v>141</v>
      </c>
      <c r="AK261">
        <v>0</v>
      </c>
      <c r="AL261">
        <v>0</v>
      </c>
      <c r="AM261">
        <v>0</v>
      </c>
      <c r="AN261">
        <v>0</v>
      </c>
      <c r="AO261">
        <v>0</v>
      </c>
      <c r="AP261">
        <v>0</v>
      </c>
      <c r="AQ261">
        <v>0</v>
      </c>
      <c r="AR261">
        <v>0</v>
      </c>
    </row>
    <row r="262" spans="1:44" x14ac:dyDescent="0.2">
      <c r="A262">
        <f>ROW(Source!A667)</f>
        <v>667</v>
      </c>
      <c r="B262">
        <v>1473458907</v>
      </c>
      <c r="C262">
        <v>1473093454</v>
      </c>
      <c r="D262">
        <v>1441819193</v>
      </c>
      <c r="E262">
        <v>15514512</v>
      </c>
      <c r="F262">
        <v>1</v>
      </c>
      <c r="G262">
        <v>15514512</v>
      </c>
      <c r="H262">
        <v>1</v>
      </c>
      <c r="I262" t="s">
        <v>380</v>
      </c>
      <c r="J262" t="s">
        <v>3</v>
      </c>
      <c r="K262" t="s">
        <v>381</v>
      </c>
      <c r="L262">
        <v>1191</v>
      </c>
      <c r="N262">
        <v>1013</v>
      </c>
      <c r="O262" t="s">
        <v>382</v>
      </c>
      <c r="P262" t="s">
        <v>382</v>
      </c>
      <c r="Q262">
        <v>1</v>
      </c>
      <c r="X262">
        <v>14.58</v>
      </c>
      <c r="Y262">
        <v>0</v>
      </c>
      <c r="Z262">
        <v>0</v>
      </c>
      <c r="AA262">
        <v>0</v>
      </c>
      <c r="AB262">
        <v>0</v>
      </c>
      <c r="AC262">
        <v>0</v>
      </c>
      <c r="AD262">
        <v>1</v>
      </c>
      <c r="AE262">
        <v>1</v>
      </c>
      <c r="AF262" t="s">
        <v>3</v>
      </c>
      <c r="AG262">
        <v>14.58</v>
      </c>
      <c r="AH262">
        <v>3</v>
      </c>
      <c r="AI262">
        <v>-1</v>
      </c>
      <c r="AJ262" t="s">
        <v>3</v>
      </c>
      <c r="AK262">
        <v>0</v>
      </c>
      <c r="AL262">
        <v>0</v>
      </c>
      <c r="AM262">
        <v>0</v>
      </c>
      <c r="AN262">
        <v>0</v>
      </c>
      <c r="AO262">
        <v>0</v>
      </c>
      <c r="AP262">
        <v>0</v>
      </c>
      <c r="AQ262">
        <v>0</v>
      </c>
      <c r="AR262">
        <v>0</v>
      </c>
    </row>
    <row r="263" spans="1:44" x14ac:dyDescent="0.2">
      <c r="A263">
        <f>ROW(Source!A667)</f>
        <v>667</v>
      </c>
      <c r="B263">
        <v>1473458908</v>
      </c>
      <c r="C263">
        <v>1473093454</v>
      </c>
      <c r="D263">
        <v>1441836237</v>
      </c>
      <c r="E263">
        <v>1</v>
      </c>
      <c r="F263">
        <v>1</v>
      </c>
      <c r="G263">
        <v>15514512</v>
      </c>
      <c r="H263">
        <v>3</v>
      </c>
      <c r="I263" t="s">
        <v>490</v>
      </c>
      <c r="J263" t="s">
        <v>491</v>
      </c>
      <c r="K263" t="s">
        <v>492</v>
      </c>
      <c r="L263">
        <v>1346</v>
      </c>
      <c r="N263">
        <v>1009</v>
      </c>
      <c r="O263" t="s">
        <v>390</v>
      </c>
      <c r="P263" t="s">
        <v>390</v>
      </c>
      <c r="Q263">
        <v>1</v>
      </c>
      <c r="X263">
        <v>5.0999999999999997E-2</v>
      </c>
      <c r="Y263">
        <v>375.16</v>
      </c>
      <c r="Z263">
        <v>0</v>
      </c>
      <c r="AA263">
        <v>0</v>
      </c>
      <c r="AB263">
        <v>0</v>
      </c>
      <c r="AC263">
        <v>0</v>
      </c>
      <c r="AD263">
        <v>1</v>
      </c>
      <c r="AE263">
        <v>0</v>
      </c>
      <c r="AF263" t="s">
        <v>3</v>
      </c>
      <c r="AG263">
        <v>5.0999999999999997E-2</v>
      </c>
      <c r="AH263">
        <v>3</v>
      </c>
      <c r="AI263">
        <v>-1</v>
      </c>
      <c r="AJ263" t="s">
        <v>3</v>
      </c>
      <c r="AK263">
        <v>0</v>
      </c>
      <c r="AL263">
        <v>0</v>
      </c>
      <c r="AM263">
        <v>0</v>
      </c>
      <c r="AN263">
        <v>0</v>
      </c>
      <c r="AO263">
        <v>0</v>
      </c>
      <c r="AP263">
        <v>0</v>
      </c>
      <c r="AQ263">
        <v>0</v>
      </c>
      <c r="AR263">
        <v>0</v>
      </c>
    </row>
    <row r="264" spans="1:44" x14ac:dyDescent="0.2">
      <c r="A264">
        <f>ROW(Source!A668)</f>
        <v>668</v>
      </c>
      <c r="B264">
        <v>1473458932</v>
      </c>
      <c r="C264">
        <v>1473093457</v>
      </c>
      <c r="D264">
        <v>1441819193</v>
      </c>
      <c r="E264">
        <v>15514512</v>
      </c>
      <c r="F264">
        <v>1</v>
      </c>
      <c r="G264">
        <v>15514512</v>
      </c>
      <c r="H264">
        <v>1</v>
      </c>
      <c r="I264" t="s">
        <v>380</v>
      </c>
      <c r="J264" t="s">
        <v>3</v>
      </c>
      <c r="K264" t="s">
        <v>381</v>
      </c>
      <c r="L264">
        <v>1191</v>
      </c>
      <c r="N264">
        <v>1013</v>
      </c>
      <c r="O264" t="s">
        <v>382</v>
      </c>
      <c r="P264" t="s">
        <v>382</v>
      </c>
      <c r="Q264">
        <v>1</v>
      </c>
      <c r="X264">
        <v>3.24</v>
      </c>
      <c r="Y264">
        <v>0</v>
      </c>
      <c r="Z264">
        <v>0</v>
      </c>
      <c r="AA264">
        <v>0</v>
      </c>
      <c r="AB264">
        <v>0</v>
      </c>
      <c r="AC264">
        <v>0</v>
      </c>
      <c r="AD264">
        <v>1</v>
      </c>
      <c r="AE264">
        <v>1</v>
      </c>
      <c r="AF264" t="s">
        <v>3</v>
      </c>
      <c r="AG264">
        <v>3.24</v>
      </c>
      <c r="AH264">
        <v>3</v>
      </c>
      <c r="AI264">
        <v>-1</v>
      </c>
      <c r="AJ264" t="s">
        <v>3</v>
      </c>
      <c r="AK264">
        <v>0</v>
      </c>
      <c r="AL264">
        <v>0</v>
      </c>
      <c r="AM264">
        <v>0</v>
      </c>
      <c r="AN264">
        <v>0</v>
      </c>
      <c r="AO264">
        <v>0</v>
      </c>
      <c r="AP264">
        <v>0</v>
      </c>
      <c r="AQ264">
        <v>0</v>
      </c>
      <c r="AR264">
        <v>0</v>
      </c>
    </row>
    <row r="265" spans="1:44" x14ac:dyDescent="0.2">
      <c r="A265">
        <f>ROW(Source!A668)</f>
        <v>668</v>
      </c>
      <c r="B265">
        <v>1473458933</v>
      </c>
      <c r="C265">
        <v>1473093457</v>
      </c>
      <c r="D265">
        <v>1441836237</v>
      </c>
      <c r="E265">
        <v>1</v>
      </c>
      <c r="F265">
        <v>1</v>
      </c>
      <c r="G265">
        <v>15514512</v>
      </c>
      <c r="H265">
        <v>3</v>
      </c>
      <c r="I265" t="s">
        <v>490</v>
      </c>
      <c r="J265" t="s">
        <v>491</v>
      </c>
      <c r="K265" t="s">
        <v>492</v>
      </c>
      <c r="L265">
        <v>1346</v>
      </c>
      <c r="N265">
        <v>1009</v>
      </c>
      <c r="O265" t="s">
        <v>390</v>
      </c>
      <c r="P265" t="s">
        <v>390</v>
      </c>
      <c r="Q265">
        <v>1</v>
      </c>
      <c r="X265">
        <v>1.0999999999999999E-2</v>
      </c>
      <c r="Y265">
        <v>375.16</v>
      </c>
      <c r="Z265">
        <v>0</v>
      </c>
      <c r="AA265">
        <v>0</v>
      </c>
      <c r="AB265">
        <v>0</v>
      </c>
      <c r="AC265">
        <v>0</v>
      </c>
      <c r="AD265">
        <v>1</v>
      </c>
      <c r="AE265">
        <v>0</v>
      </c>
      <c r="AF265" t="s">
        <v>3</v>
      </c>
      <c r="AG265">
        <v>1.0999999999999999E-2</v>
      </c>
      <c r="AH265">
        <v>3</v>
      </c>
      <c r="AI265">
        <v>-1</v>
      </c>
      <c r="AJ265" t="s">
        <v>3</v>
      </c>
      <c r="AK265">
        <v>0</v>
      </c>
      <c r="AL265">
        <v>0</v>
      </c>
      <c r="AM265">
        <v>0</v>
      </c>
      <c r="AN265">
        <v>0</v>
      </c>
      <c r="AO265">
        <v>0</v>
      </c>
      <c r="AP265">
        <v>0</v>
      </c>
      <c r="AQ265">
        <v>0</v>
      </c>
      <c r="AR265">
        <v>0</v>
      </c>
    </row>
    <row r="266" spans="1:44" x14ac:dyDescent="0.2">
      <c r="A266">
        <f>ROW(Source!A669)</f>
        <v>669</v>
      </c>
      <c r="B266">
        <v>1473458952</v>
      </c>
      <c r="C266">
        <v>1473093460</v>
      </c>
      <c r="D266">
        <v>1441819193</v>
      </c>
      <c r="E266">
        <v>15514512</v>
      </c>
      <c r="F266">
        <v>1</v>
      </c>
      <c r="G266">
        <v>15514512</v>
      </c>
      <c r="H266">
        <v>1</v>
      </c>
      <c r="I266" t="s">
        <v>380</v>
      </c>
      <c r="J266" t="s">
        <v>3</v>
      </c>
      <c r="K266" t="s">
        <v>381</v>
      </c>
      <c r="L266">
        <v>1191</v>
      </c>
      <c r="N266">
        <v>1013</v>
      </c>
      <c r="O266" t="s">
        <v>382</v>
      </c>
      <c r="P266" t="s">
        <v>382</v>
      </c>
      <c r="Q266">
        <v>1</v>
      </c>
      <c r="X266">
        <v>0.7</v>
      </c>
      <c r="Y266">
        <v>0</v>
      </c>
      <c r="Z266">
        <v>0</v>
      </c>
      <c r="AA266">
        <v>0</v>
      </c>
      <c r="AB266">
        <v>0</v>
      </c>
      <c r="AC266">
        <v>0</v>
      </c>
      <c r="AD266">
        <v>1</v>
      </c>
      <c r="AE266">
        <v>1</v>
      </c>
      <c r="AF266" t="s">
        <v>3</v>
      </c>
      <c r="AG266">
        <v>0.7</v>
      </c>
      <c r="AH266">
        <v>2</v>
      </c>
      <c r="AI266">
        <v>1473093461</v>
      </c>
      <c r="AJ266">
        <v>142</v>
      </c>
      <c r="AK266">
        <v>0</v>
      </c>
      <c r="AL266">
        <v>0</v>
      </c>
      <c r="AM266">
        <v>0</v>
      </c>
      <c r="AN266">
        <v>0</v>
      </c>
      <c r="AO266">
        <v>0</v>
      </c>
      <c r="AP266">
        <v>0</v>
      </c>
      <c r="AQ266">
        <v>0</v>
      </c>
      <c r="AR266">
        <v>0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U3"/>
  <sheetViews>
    <sheetView workbookViewId="0"/>
  </sheetViews>
  <sheetFormatPr defaultColWidth="9.140625" defaultRowHeight="12.75" x14ac:dyDescent="0.2"/>
  <cols>
    <col min="1" max="256" width="9.140625" customWidth="1"/>
  </cols>
  <sheetData>
    <row r="1" spans="1:21" x14ac:dyDescent="0.2">
      <c r="A1">
        <v>567</v>
      </c>
      <c r="B1">
        <v>1</v>
      </c>
      <c r="C1" t="s">
        <v>3</v>
      </c>
      <c r="D1" t="s">
        <v>3</v>
      </c>
      <c r="E1" t="s">
        <v>3</v>
      </c>
      <c r="F1" t="s">
        <v>3</v>
      </c>
      <c r="G1" t="s">
        <v>271</v>
      </c>
      <c r="H1" t="s">
        <v>3</v>
      </c>
      <c r="I1" t="s">
        <v>271</v>
      </c>
      <c r="J1" t="s">
        <v>3</v>
      </c>
      <c r="K1" t="s">
        <v>3</v>
      </c>
      <c r="L1" t="s">
        <v>3</v>
      </c>
      <c r="M1" t="s">
        <v>3</v>
      </c>
      <c r="N1" t="s">
        <v>3</v>
      </c>
      <c r="O1" t="s">
        <v>3</v>
      </c>
      <c r="P1" t="s">
        <v>3</v>
      </c>
      <c r="Q1" t="s">
        <v>3</v>
      </c>
      <c r="R1" t="s">
        <v>3</v>
      </c>
      <c r="S1" t="s">
        <v>493</v>
      </c>
      <c r="T1" t="s">
        <v>494</v>
      </c>
      <c r="U1" t="s">
        <v>495</v>
      </c>
    </row>
    <row r="2" spans="1:21" x14ac:dyDescent="0.2">
      <c r="A2">
        <v>568</v>
      </c>
      <c r="B2">
        <v>1</v>
      </c>
      <c r="C2" t="s">
        <v>3</v>
      </c>
      <c r="D2" t="s">
        <v>3</v>
      </c>
      <c r="E2" t="s">
        <v>3</v>
      </c>
      <c r="F2" t="s">
        <v>3</v>
      </c>
      <c r="G2" t="s">
        <v>271</v>
      </c>
      <c r="H2" t="s">
        <v>3</v>
      </c>
      <c r="I2" t="s">
        <v>271</v>
      </c>
      <c r="J2" t="s">
        <v>3</v>
      </c>
      <c r="K2" t="s">
        <v>3</v>
      </c>
      <c r="L2" t="s">
        <v>3</v>
      </c>
      <c r="M2" t="s">
        <v>3</v>
      </c>
      <c r="N2" t="s">
        <v>3</v>
      </c>
      <c r="O2" t="s">
        <v>3</v>
      </c>
      <c r="P2" t="s">
        <v>3</v>
      </c>
      <c r="Q2" t="s">
        <v>3</v>
      </c>
      <c r="R2" t="s">
        <v>3</v>
      </c>
      <c r="S2" t="s">
        <v>493</v>
      </c>
      <c r="T2" t="s">
        <v>494</v>
      </c>
      <c r="U2" t="s">
        <v>495</v>
      </c>
    </row>
    <row r="3" spans="1:21" x14ac:dyDescent="0.2">
      <c r="A3">
        <v>571</v>
      </c>
      <c r="B3">
        <v>1</v>
      </c>
      <c r="C3" t="s">
        <v>3</v>
      </c>
      <c r="D3" t="s">
        <v>3</v>
      </c>
      <c r="E3" t="s">
        <v>3</v>
      </c>
      <c r="F3" t="s">
        <v>3</v>
      </c>
      <c r="G3" t="s">
        <v>271</v>
      </c>
      <c r="H3" t="s">
        <v>3</v>
      </c>
      <c r="I3" t="s">
        <v>271</v>
      </c>
      <c r="J3" t="s">
        <v>3</v>
      </c>
      <c r="K3" t="s">
        <v>3</v>
      </c>
      <c r="L3" t="s">
        <v>3</v>
      </c>
      <c r="M3" t="s">
        <v>3</v>
      </c>
      <c r="N3" t="s">
        <v>3</v>
      </c>
      <c r="O3" t="s">
        <v>3</v>
      </c>
      <c r="P3" t="s">
        <v>3</v>
      </c>
      <c r="Q3" t="s">
        <v>3</v>
      </c>
      <c r="R3" t="s">
        <v>3</v>
      </c>
      <c r="S3" t="s">
        <v>493</v>
      </c>
      <c r="T3" t="s">
        <v>494</v>
      </c>
      <c r="U3" t="s">
        <v>495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CY12"/>
  <sheetViews>
    <sheetView workbookViewId="0"/>
  </sheetViews>
  <sheetFormatPr defaultColWidth="9.140625" defaultRowHeight="12.75" x14ac:dyDescent="0.2"/>
  <cols>
    <col min="1" max="256" width="9.140625" customWidth="1"/>
  </cols>
  <sheetData>
    <row r="1" spans="1:103" x14ac:dyDescent="0.2">
      <c r="A1">
        <v>0</v>
      </c>
      <c r="B1" t="s">
        <v>0</v>
      </c>
      <c r="D1" t="s">
        <v>1</v>
      </c>
      <c r="F1">
        <v>0</v>
      </c>
      <c r="G1">
        <v>0</v>
      </c>
      <c r="H1">
        <v>0</v>
      </c>
      <c r="I1" t="s">
        <v>2</v>
      </c>
      <c r="J1" t="s">
        <v>3</v>
      </c>
      <c r="K1">
        <v>1</v>
      </c>
      <c r="L1">
        <v>48718</v>
      </c>
      <c r="M1">
        <v>997253121</v>
      </c>
      <c r="N1">
        <v>11</v>
      </c>
      <c r="O1">
        <v>12</v>
      </c>
      <c r="P1">
        <v>0</v>
      </c>
      <c r="Q1">
        <v>1</v>
      </c>
    </row>
    <row r="12" spans="1:103" x14ac:dyDescent="0.2">
      <c r="F12" t="str">
        <f>Source!F12</f>
        <v/>
      </c>
      <c r="G12" t="str">
        <f>Source!G12</f>
        <v>Паркинг 1_на 4 мес. (10%) испр.</v>
      </c>
      <c r="AB12" t="s">
        <v>3</v>
      </c>
      <c r="AC12" t="s">
        <v>3</v>
      </c>
      <c r="AD12" t="s">
        <v>3</v>
      </c>
      <c r="AE12" t="s">
        <v>3</v>
      </c>
      <c r="AH12" t="s">
        <v>3</v>
      </c>
      <c r="AI12" t="s">
        <v>3</v>
      </c>
      <c r="CY12">
        <f>Source!CY12</f>
        <v>0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4</vt:i4>
      </vt:variant>
    </vt:vector>
  </HeadingPairs>
  <TitlesOfParts>
    <vt:vector size="12" baseType="lpstr">
      <vt:lpstr>Смета СН-2012 по гл. 1-5</vt:lpstr>
      <vt:lpstr>Акт КС-2 СН-2012 по гл. 1-</vt:lpstr>
      <vt:lpstr>Source</vt:lpstr>
      <vt:lpstr>SourceObSm</vt:lpstr>
      <vt:lpstr>SmtRes</vt:lpstr>
      <vt:lpstr>EtalonRes</vt:lpstr>
      <vt:lpstr>SrcPoprs</vt:lpstr>
      <vt:lpstr>SrcKA</vt:lpstr>
      <vt:lpstr>'Акт КС-2 СН-2012 по гл. 1-'!Заголовки_для_печати</vt:lpstr>
      <vt:lpstr>'Смета СН-2012 по гл. 1-5'!Заголовки_для_печати</vt:lpstr>
      <vt:lpstr>'Акт КС-2 СН-2012 по гл. 1-'!Область_печати</vt:lpstr>
      <vt:lpstr>'Смета СН-2012 по гл. 1-5'!Область_печати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Виктор</cp:lastModifiedBy>
  <dcterms:created xsi:type="dcterms:W3CDTF">2025-12-10T08:41:19Z</dcterms:created>
  <dcterms:modified xsi:type="dcterms:W3CDTF">2025-12-11T13:27:59Z</dcterms:modified>
</cp:coreProperties>
</file>